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4.xml.rels" ContentType="application/vnd.openxmlformats-package.relationships+xml"/>
  <Override PartName="/xl/worksheets/_rels/sheet3.xml.rels" ContentType="application/vnd.openxmlformats-package.relationships+xml"/>
  <Override PartName="/xl/worksheets/_rels/sheet2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Resumo" sheetId="1" state="visible" r:id="rId3"/>
    <sheet name="Pacientes" sheetId="2" state="visible" r:id="rId4"/>
    <sheet name="Registros" sheetId="3" state="visible" r:id="rId5"/>
    <sheet name="Alertas" sheetId="4" state="visible" r:id="rId6"/>
    <sheet name="Registros por Dia" sheetId="5" state="visible" r:id="rId7"/>
    <sheet name="Distribuicoes" sheetId="6" state="visible" r:id="rId8"/>
    <sheet name="Conteudo e Videos" sheetId="7" state="visible" r:id="rId9"/>
  </sheets>
  <definedNames>
    <definedName function="false" hidden="true" localSheetId="3" name="_xlnm._FilterDatabase" vbProcedure="false">Alertas!$A$1:$I$21</definedName>
    <definedName function="false" hidden="true" localSheetId="1" name="_xlnm._FilterDatabase" vbProcedure="false">Pacientes!$A$1:$L$11</definedName>
    <definedName function="false" hidden="true" localSheetId="2" name="_xlnm._FilterDatabase" vbProcedure="false">Registros!$A$1:$H$38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<sst xmlns="http://schemas.openxmlformats.org/spreadsheetml/2006/main" count="537" uniqueCount="154">
  <si>
    <t xml:space="preserve">Relatorio do Painel OncoImmune</t>
  </si>
  <si>
    <t xml:space="preserve">Documento gerado automaticamente a partir dos filtros aplicados no dashboard.</t>
  </si>
  <si>
    <t xml:space="preserve">Clinica</t>
  </si>
  <si>
    <t xml:space="preserve">Clinica Modelo OncoImmune</t>
  </si>
  <si>
    <t xml:space="preserve">Emitido por</t>
  </si>
  <si>
    <t xml:space="preserve">Dra. Ana Souza (admin@clinica.com)</t>
  </si>
  <si>
    <t xml:space="preserve">Data/hora da geracao</t>
  </si>
  <si>
    <t xml:space="preserve">29/07/2026 14:32</t>
  </si>
  <si>
    <t xml:space="preserve">Periodo do relatorio</t>
  </si>
  <si>
    <t xml:space="preserve">30/06/2026 a 29/07/2026</t>
  </si>
  <si>
    <t xml:space="preserve">Filtro - Imunoterapico</t>
  </si>
  <si>
    <t xml:space="preserve">Todos</t>
  </si>
  <si>
    <t xml:space="preserve">Filtro - Grau do alerta</t>
  </si>
  <si>
    <t xml:space="preserve">Filtro - Sexo</t>
  </si>
  <si>
    <t xml:space="preserve">Filtro - Faixa etaria</t>
  </si>
  <si>
    <t xml:space="preserve">Todas</t>
  </si>
  <si>
    <t xml:space="preserve">Filtro - Paciente</t>
  </si>
  <si>
    <t xml:space="preserve">Todos os pacientes</t>
  </si>
  <si>
    <t xml:space="preserve">Dados anonimizados</t>
  </si>
  <si>
    <t xml:space="preserve">Nao</t>
  </si>
  <si>
    <t xml:space="preserve">INDICADORES DO PERIODO</t>
  </si>
  <si>
    <t xml:space="preserve">Pacientes cadastrados no app</t>
  </si>
  <si>
    <t xml:space="preserve">Pacientes que registraram sintomas</t>
  </si>
  <si>
    <t xml:space="preserve">Total de registros no periodo</t>
  </si>
  <si>
    <t xml:space="preserve">Registros com alerta VERMELHO</t>
  </si>
  <si>
    <t xml:space="preserve">Registros com alerta AMARELO</t>
  </si>
  <si>
    <t xml:space="preserve">Registros com alerta VERDE</t>
  </si>
  <si>
    <t xml:space="preserve">Media de registros por paciente</t>
  </si>
  <si>
    <t xml:space="preserve">Frequencia de utilizacao do app (acessos/paciente/semana)</t>
  </si>
  <si>
    <t xml:space="preserve">Premissas e observacoes</t>
  </si>
  <si>
    <t xml:space="preserve">- Regra de classificacao do alerta (parametrizavel no backend): intensidade 5 = Vermelho; 3 a 4 = Amarelo; 1 a 2 = Verde.</t>
  </si>
  <si>
    <t xml:space="preserve">- Frequencia de utilizacao do app vem do modulo de analytics, nao da base clinica - valor em azul indica entrada externa.</t>
  </si>
  <si>
    <t xml:space="preserve">- Todos os dados deste arquivo sao ficticios e servem apenas para validacao de layout e colunas.</t>
  </si>
  <si>
    <t xml:space="preserve">- Dados de saude sao sensiveis (LGPD Art. 11). Recomenda-se registrar log de exportacao e oferecer opcao de anonimizacao.</t>
  </si>
  <si>
    <t xml:space="preserve">Codigo</t>
  </si>
  <si>
    <t xml:space="preserve">Nome do paciente</t>
  </si>
  <si>
    <t xml:space="preserve">Sexo</t>
  </si>
  <si>
    <t xml:space="preserve">Idade</t>
  </si>
  <si>
    <t xml:space="preserve">Faixa etaria</t>
  </si>
  <si>
    <t xml:space="preserve">Diagnostico</t>
  </si>
  <si>
    <t xml:space="preserve">Imunoterapico</t>
  </si>
  <si>
    <t xml:space="preserve">Inicio do tratamento</t>
  </si>
  <si>
    <t xml:space="preserve">N de registros</t>
  </si>
  <si>
    <t xml:space="preserve">Ultimo registro</t>
  </si>
  <si>
    <t xml:space="preserve">Ultimo grau de alerta</t>
  </si>
  <si>
    <t xml:space="preserve">Ultimo acesso ao app</t>
  </si>
  <si>
    <t xml:space="preserve">PAC-001</t>
  </si>
  <si>
    <t xml:space="preserve">Ana Clara Ribeiro</t>
  </si>
  <si>
    <t xml:space="preserve">Feminino</t>
  </si>
  <si>
    <t xml:space="preserve">0-3</t>
  </si>
  <si>
    <t xml:space="preserve">Leucemia</t>
  </si>
  <si>
    <t xml:space="preserve">Nivolumabe</t>
  </si>
  <si>
    <t xml:space="preserve">PAC-002</t>
  </si>
  <si>
    <t xml:space="preserve">Bruno Tavares Lima</t>
  </si>
  <si>
    <t xml:space="preserve">Masculino</t>
  </si>
  <si>
    <t xml:space="preserve">4-6</t>
  </si>
  <si>
    <t xml:space="preserve">Pembrolizumabe</t>
  </si>
  <si>
    <t xml:space="preserve">PAC-003</t>
  </si>
  <si>
    <t xml:space="preserve">Caio Menezes Alves</t>
  </si>
  <si>
    <t xml:space="preserve">7-9</t>
  </si>
  <si>
    <t xml:space="preserve">Linfoma</t>
  </si>
  <si>
    <t xml:space="preserve">PAC-004</t>
  </si>
  <si>
    <t xml:space="preserve">Duda Nogueira Pinto</t>
  </si>
  <si>
    <t xml:space="preserve">Neuroblastoma</t>
  </si>
  <si>
    <t xml:space="preserve">Atezolizumabe</t>
  </si>
  <si>
    <t xml:space="preserve">PAC-005</t>
  </si>
  <si>
    <t xml:space="preserve">Enzo Barreto Cunha</t>
  </si>
  <si>
    <t xml:space="preserve">Tumor SNC</t>
  </si>
  <si>
    <t xml:space="preserve">PAC-006</t>
  </si>
  <si>
    <t xml:space="preserve">Fernanda Klein Souza</t>
  </si>
  <si>
    <t xml:space="preserve">PAC-007</t>
  </si>
  <si>
    <t xml:space="preserve">Gustavo Prado Reis</t>
  </si>
  <si>
    <t xml:space="preserve">Sarcoma</t>
  </si>
  <si>
    <t xml:space="preserve">Ipilimumabe</t>
  </si>
  <si>
    <t xml:space="preserve">PAC-008</t>
  </si>
  <si>
    <t xml:space="preserve">Helena Vasques Rocha</t>
  </si>
  <si>
    <t xml:space="preserve">PAC-009</t>
  </si>
  <si>
    <t xml:space="preserve">Igor Mendonca Braga</t>
  </si>
  <si>
    <t xml:space="preserve">10+</t>
  </si>
  <si>
    <t xml:space="preserve">Durvalumabe</t>
  </si>
  <si>
    <t xml:space="preserve">PAC-010</t>
  </si>
  <si>
    <t xml:space="preserve">Joao Pedro Antunes</t>
  </si>
  <si>
    <t xml:space="preserve">Data/hora</t>
  </si>
  <si>
    <t xml:space="preserve">Codigo do paciente</t>
  </si>
  <si>
    <t xml:space="preserve">Paciente</t>
  </si>
  <si>
    <t xml:space="preserve">Sintoma relatado</t>
  </si>
  <si>
    <t xml:space="preserve">Intensidade (1-5)</t>
  </si>
  <si>
    <t xml:space="preserve">Grau do alerta</t>
  </si>
  <si>
    <t xml:space="preserve">Imunoterapico em uso</t>
  </si>
  <si>
    <t xml:space="preserve">Conduta registrada</t>
  </si>
  <si>
    <t xml:space="preserve">Tosse</t>
  </si>
  <si>
    <t xml:space="preserve">Verde</t>
  </si>
  <si>
    <t xml:space="preserve">Orientacao automatica enviada pelo app</t>
  </si>
  <si>
    <t xml:space="preserve">Dispneia</t>
  </si>
  <si>
    <t xml:space="preserve">Diarreia</t>
  </si>
  <si>
    <t xml:space="preserve">Amarelo</t>
  </si>
  <si>
    <t xml:space="preserve">Monitoramento reforcado nas proximas 48h</t>
  </si>
  <si>
    <t xml:space="preserve">Febre</t>
  </si>
  <si>
    <t xml:space="preserve">Dor articular</t>
  </si>
  <si>
    <t xml:space="preserve">Fadiga</t>
  </si>
  <si>
    <t xml:space="preserve">Nausea</t>
  </si>
  <si>
    <t xml:space="preserve">Cefaleia</t>
  </si>
  <si>
    <t xml:space="preserve">Prurido</t>
  </si>
  <si>
    <t xml:space="preserve">Vermelho</t>
  </si>
  <si>
    <t xml:space="preserve">Contato telefonico imediato da equipe</t>
  </si>
  <si>
    <t xml:space="preserve">Erupcao cutanea</t>
  </si>
  <si>
    <t xml:space="preserve">Nivel do alerta</t>
  </si>
  <si>
    <t xml:space="preserve">Sintoma disparador</t>
  </si>
  <si>
    <t xml:space="preserve">Intensidade</t>
  </si>
  <si>
    <t xml:space="preserve">Status</t>
  </si>
  <si>
    <t xml:space="preserve">Responsavel pela tratativa</t>
  </si>
  <si>
    <t xml:space="preserve">Data da tratativa</t>
  </si>
  <si>
    <t xml:space="preserve">Tratado</t>
  </si>
  <si>
    <t xml:space="preserve">Dra. Ana Souza</t>
  </si>
  <si>
    <t xml:space="preserve">Em acompanhamento</t>
  </si>
  <si>
    <t xml:space="preserve">Enf. Marina Costa</t>
  </si>
  <si>
    <t xml:space="preserve">Visualizado</t>
  </si>
  <si>
    <t xml:space="preserve">Dr. Rafael Lemes</t>
  </si>
  <si>
    <t xml:space="preserve">Aguardando contato</t>
  </si>
  <si>
    <t xml:space="preserve">Data</t>
  </si>
  <si>
    <t xml:space="preserve">Total de registros</t>
  </si>
  <si>
    <t xml:space="preserve">Vermelhos</t>
  </si>
  <si>
    <t xml:space="preserve">Amarelos</t>
  </si>
  <si>
    <t xml:space="preserve">Verdes</t>
  </si>
  <si>
    <t xml:space="preserve">TOTAL</t>
  </si>
  <si>
    <t xml:space="preserve">Serie pronta para gerar grafico de linha diretamente no Excel (Inserir &gt; Grafico de Linhas).</t>
  </si>
  <si>
    <t xml:space="preserve">Distribuicoes do painel</t>
  </si>
  <si>
    <t xml:space="preserve">Agregacoes que alimentam os graficos do dashboard. Contagens por paciente unico.</t>
  </si>
  <si>
    <t xml:space="preserve">DISTRIBUICAO POR SEXO</t>
  </si>
  <si>
    <t xml:space="preserve">FAIXA ETARIA DOS PACIENTES</t>
  </si>
  <si>
    <t xml:space="preserve">Categoria</t>
  </si>
  <si>
    <t xml:space="preserve">Pacientes</t>
  </si>
  <si>
    <t xml:space="preserve">% do total</t>
  </si>
  <si>
    <t xml:space="preserve">Total</t>
  </si>
  <si>
    <t xml:space="preserve">IMUNOTERAPICOS MAIS UTILIZADOS</t>
  </si>
  <si>
    <t xml:space="preserve">DIAGNOSTICOS MAIS FREQUENTES</t>
  </si>
  <si>
    <t xml:space="preserve">No dashboard os graficos de barras podem contar registros em vez de pacientes - definir a regra antes de codar.</t>
  </si>
  <si>
    <t xml:space="preserve">Engajamento com conteudo educativo</t>
  </si>
  <si>
    <t xml:space="preserve">Cliques e visualizacoes acumulados no periodo do relatorio.</t>
  </si>
  <si>
    <t xml:space="preserve">CLIQUES NO CONTEUDO EDUCATIVO</t>
  </si>
  <si>
    <t xml:space="preserve">#</t>
  </si>
  <si>
    <t xml:space="preserve">Titulo</t>
  </si>
  <si>
    <t xml:space="preserve">Cliques</t>
  </si>
  <si>
    <t xml:space="preserve">Media diaria</t>
  </si>
  <si>
    <t xml:space="preserve">Vamos entender o que e o cancer?</t>
  </si>
  <si>
    <t xml:space="preserve">Por que o cancer acontece?</t>
  </si>
  <si>
    <t xml:space="preserve">Tratamento do cancer</t>
  </si>
  <si>
    <t xml:space="preserve">CLIQUES NOS VIDEOS</t>
  </si>
  <si>
    <t xml:space="preserve">Visualizacoes</t>
  </si>
  <si>
    <t xml:space="preserve">O que e Imunoterapia?</t>
  </si>
  <si>
    <t xml:space="preserve">Como funciona o tratamento</t>
  </si>
  <si>
    <t xml:space="preserve">Cuidados durante a terapia</t>
  </si>
  <si>
    <t xml:space="preserve">Sistema imunologico</t>
  </si>
  <si>
    <t xml:space="preserve">Valores em azul = metricas vindas do modulo de analytics, nao da base clinica. Media diaria considera 30 dias de periodo.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</si>
</sst>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General"/>
    <numFmt numFmtId="166" formatCode="dd/mm/yyyy"/>
    <numFmt numFmtId="167" formatCode="dd/mm/yyyy\ hh:mm"/>
    <numFmt numFmtId="168" formatCode="0.0%"/>
  </numFmts>
  <fonts count="18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0B3B75"/>
      <name val="Arial"/>
      <family val="0"/>
      <charset val="1"/>
    </font>
    <font>
      <i val="true"/>
      <sz val="10"/>
      <color rgb="FF667085"/>
      <name val="Arial"/>
      <family val="0"/>
      <charset val="1"/>
    </font>
    <font>
      <b val="true"/>
      <sz val="10"/>
      <name val="Arial"/>
      <family val="0"/>
      <charset val="1"/>
    </font>
    <font>
      <sz val="10"/>
      <color rgb="FF0000FF"/>
      <name val="Arial"/>
      <family val="0"/>
      <charset val="1"/>
    </font>
    <font>
      <b val="true"/>
      <sz val="11"/>
      <color rgb="FF0B3B75"/>
      <name val="Arial"/>
      <family val="0"/>
      <charset val="1"/>
    </font>
    <font>
      <sz val="10"/>
      <name val="Arial"/>
      <family val="0"/>
      <charset val="1"/>
    </font>
    <font>
      <b val="true"/>
      <sz val="20"/>
      <color rgb="FF0B3B75"/>
      <name val="Arial"/>
      <family val="0"/>
      <charset val="1"/>
    </font>
    <font>
      <b val="true"/>
      <sz val="14"/>
      <color rgb="FF0B3B75"/>
      <name val="Arial"/>
      <family val="0"/>
      <charset val="1"/>
    </font>
    <font>
      <b val="true"/>
      <sz val="14"/>
      <color rgb="FF0000FF"/>
      <name val="Arial"/>
      <family val="0"/>
      <charset val="1"/>
    </font>
    <font>
      <i val="true"/>
      <sz val="8"/>
      <color rgb="FF98A2B3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10"/>
      <color rgb="FF15803D"/>
      <name val="Arial"/>
      <family val="0"/>
      <charset val="1"/>
    </font>
    <font>
      <b val="true"/>
      <sz val="10"/>
      <color rgb="FF8A6100"/>
      <name val="Arial"/>
      <family val="0"/>
      <charset val="1"/>
    </font>
    <font>
      <b val="true"/>
      <sz val="10"/>
      <color rgb="FFB42318"/>
      <name val="Arial"/>
      <family val="0"/>
      <charset val="1"/>
    </font>
  </fonts>
  <fills count="9">
    <fill>
      <patternFill patternType="none"/>
    </fill>
    <fill>
      <patternFill patternType="gray125"/>
    </fill>
    <fill>
      <patternFill patternType="solid">
        <fgColor rgb="FFE8F0FB"/>
        <bgColor rgb="FFE3F6EC"/>
      </patternFill>
    </fill>
    <fill>
      <patternFill patternType="solid">
        <fgColor rgb="FFF5F7FA"/>
        <bgColor rgb="FFFEF6F6"/>
      </patternFill>
    </fill>
    <fill>
      <patternFill patternType="solid">
        <fgColor rgb="FF0B3B75"/>
        <bgColor rgb="FF333399"/>
      </patternFill>
    </fill>
    <fill>
      <patternFill patternType="solid">
        <fgColor rgb="FFE3F6EC"/>
        <bgColor rgb="FFE8F0FB"/>
      </patternFill>
    </fill>
    <fill>
      <patternFill patternType="solid">
        <fgColor rgb="FFFFF4D6"/>
        <bgColor rgb="FFFEF6F6"/>
      </patternFill>
    </fill>
    <fill>
      <patternFill patternType="solid">
        <fgColor rgb="FFFDE5E5"/>
        <bgColor rgb="FFFFF4D6"/>
      </patternFill>
    </fill>
    <fill>
      <patternFill patternType="solid">
        <fgColor rgb="FFFEF6F6"/>
        <bgColor rgb="FFF5F7FA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0D5DD"/>
      </left>
      <right style="thin">
        <color rgb="FFD0D5DD"/>
      </right>
      <top style="thin">
        <color rgb="FFD0D5DD"/>
      </top>
      <bottom style="thin">
        <color rgb="FFD0D5DD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0" fillId="3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0" fillId="3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1" fillId="3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2" fillId="3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4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9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9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5" fillId="5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6" fillId="6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7" fillId="7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9" fillId="8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9" fillId="8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9" fillId="8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6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4" fillId="4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8" fontId="9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0">
    <dxf>
      <fill>
        <patternFill patternType="solid">
          <fgColor rgb="FF0B3B75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fgColor rgb="FFE3F6EC"/>
          <bgColor rgb="FF000000"/>
        </patternFill>
      </fill>
    </dxf>
    <dxf>
      <fill>
        <patternFill patternType="solid">
          <fgColor rgb="FFFDE5E5"/>
          <bgColor rgb="FF000000"/>
        </patternFill>
      </fill>
    </dxf>
    <dxf>
      <fill>
        <patternFill patternType="solid">
          <fgColor rgb="FFFFF4D6"/>
          <bgColor rgb="FF000000"/>
        </patternFill>
      </fill>
    </dxf>
    <dxf>
      <fill>
        <patternFill patternType="solid">
          <fgColor rgb="FF15803D"/>
          <bgColor rgb="FF000000"/>
        </patternFill>
      </fill>
    </dxf>
    <dxf>
      <fill>
        <patternFill patternType="solid">
          <fgColor rgb="FF8A6100"/>
          <bgColor rgb="FF000000"/>
        </patternFill>
      </fill>
    </dxf>
    <dxf>
      <fill>
        <patternFill patternType="solid">
          <fgColor rgb="FFB42318"/>
          <bgColor rgb="FF000000"/>
        </patternFill>
      </fill>
    </dxf>
    <dxf>
      <fill>
        <patternFill patternType="solid">
          <fgColor rgb="FFFEF6F6"/>
          <bgColor rgb="FF00000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15803D"/>
      <rgbColor rgb="FF000080"/>
      <rgbColor rgb="FF8A6100"/>
      <rgbColor rgb="FF800080"/>
      <rgbColor rgb="FF008080"/>
      <rgbColor rgb="FFC0C0C0"/>
      <rgbColor rgb="FF808080"/>
      <rgbColor rgb="FF9999FF"/>
      <rgbColor rgb="FF993366"/>
      <rgbColor rgb="FFFFF4D6"/>
      <rgbColor rgb="FFE3F6EC"/>
      <rgbColor rgb="FF660066"/>
      <rgbColor rgb="FFFF8080"/>
      <rgbColor rgb="FF0066CC"/>
      <rgbColor rgb="FFD0D5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8F0FB"/>
      <rgbColor rgb="FFF5F7FA"/>
      <rgbColor rgb="FFFEF6F6"/>
      <rgbColor rgb="FF99CCFF"/>
      <rgbColor rgb="FFFF99CC"/>
      <rgbColor rgb="FFCC99FF"/>
      <rgbColor rgb="FFFDE5E5"/>
      <rgbColor rgb="FF3366FF"/>
      <rgbColor rgb="FF33CCCC"/>
      <rgbColor rgb="FF99CC00"/>
      <rgbColor rgb="FFFFCC00"/>
      <rgbColor rgb="FFFF9900"/>
      <rgbColor rgb="FFFF6600"/>
      <rgbColor rgb="FF667085"/>
      <rgbColor rgb="FF98A2B3"/>
      <rgbColor rgb="FF0B3B75"/>
      <rgbColor rgb="FF339966"/>
      <rgbColor rgb="FF003300"/>
      <rgbColor rgb="FF333300"/>
      <rgbColor rgb="FFB42318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drawing" Target="../drawings/drawing3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G32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34"/>
    <col collapsed="false" customWidth="true" hidden="false" outlineLevel="0" max="7" min="3" style="0" width="20"/>
  </cols>
  <sheetData>
    <row r="2" customFormat="false" ht="19.7" hidden="false" customHeight="false" outlineLevel="0" collapsed="false">
      <c r="B2" s="1" t="s">
        <v>0</v>
      </c>
    </row>
    <row r="3" customFormat="false" ht="15" hidden="false" customHeight="false" outlineLevel="0" collapsed="false">
      <c r="B3" s="2" t="s">
        <v>1</v>
      </c>
    </row>
    <row r="5" customFormat="false" ht="15" hidden="false" customHeight="false" outlineLevel="0" collapsed="false">
      <c r="B5" s="3" t="s">
        <v>2</v>
      </c>
      <c r="C5" s="4" t="s">
        <v>3</v>
      </c>
      <c r="D5" s="4"/>
      <c r="E5" s="4"/>
    </row>
    <row r="6" customFormat="false" ht="15" hidden="false" customHeight="false" outlineLevel="0" collapsed="false">
      <c r="B6" s="3" t="s">
        <v>4</v>
      </c>
      <c r="C6" s="5" t="s">
        <v>5</v>
      </c>
    </row>
    <row r="7" customFormat="false" ht="15" hidden="false" customHeight="false" outlineLevel="0" collapsed="false">
      <c r="B7" s="3" t="s">
        <v>6</v>
      </c>
      <c r="C7" s="5" t="s">
        <v>7</v>
      </c>
    </row>
    <row r="8" customFormat="false" ht="15" hidden="false" customHeight="false" outlineLevel="0" collapsed="false">
      <c r="B8" s="3" t="s">
        <v>8</v>
      </c>
      <c r="C8" s="5" t="s">
        <v>9</v>
      </c>
    </row>
    <row r="9" customFormat="false" ht="15" hidden="false" customHeight="false" outlineLevel="0" collapsed="false">
      <c r="B9" s="3" t="s">
        <v>10</v>
      </c>
      <c r="C9" s="5" t="s">
        <v>11</v>
      </c>
    </row>
    <row r="10" customFormat="false" ht="15" hidden="false" customHeight="false" outlineLevel="0" collapsed="false">
      <c r="B10" s="3" t="s">
        <v>12</v>
      </c>
      <c r="C10" s="5" t="s">
        <v>11</v>
      </c>
    </row>
    <row r="11" customFormat="false" ht="15" hidden="false" customHeight="false" outlineLevel="0" collapsed="false">
      <c r="B11" s="3" t="s">
        <v>13</v>
      </c>
      <c r="C11" s="5" t="s">
        <v>11</v>
      </c>
    </row>
    <row r="12" customFormat="false" ht="15" hidden="false" customHeight="false" outlineLevel="0" collapsed="false">
      <c r="B12" s="3" t="s">
        <v>14</v>
      </c>
      <c r="C12" s="5" t="s">
        <v>15</v>
      </c>
    </row>
    <row r="13" customFormat="false" ht="15" hidden="false" customHeight="false" outlineLevel="0" collapsed="false">
      <c r="B13" s="3" t="s">
        <v>16</v>
      </c>
      <c r="C13" s="5" t="s">
        <v>17</v>
      </c>
    </row>
    <row r="14" customFormat="false" ht="15" hidden="false" customHeight="false" outlineLevel="0" collapsed="false">
      <c r="B14" s="3" t="s">
        <v>18</v>
      </c>
      <c r="C14" s="5" t="s">
        <v>19</v>
      </c>
    </row>
    <row r="16" customFormat="false" ht="15" hidden="false" customHeight="false" outlineLevel="0" collapsed="false">
      <c r="B16" s="6" t="s">
        <v>20</v>
      </c>
      <c r="C16" s="7"/>
      <c r="D16" s="7"/>
      <c r="E16" s="7"/>
      <c r="F16" s="7"/>
      <c r="G16" s="7"/>
    </row>
    <row r="18" customFormat="false" ht="24" hidden="false" customHeight="true" outlineLevel="0" collapsed="false">
      <c r="B18" s="8" t="s">
        <v>21</v>
      </c>
      <c r="C18" s="9" t="n">
        <f aca="false">COUNTA(Pacientes!$A$2:$A$11)</f>
        <v>10</v>
      </c>
      <c r="D18" s="10"/>
      <c r="E18" s="10"/>
    </row>
    <row r="19" customFormat="false" ht="24" hidden="false" customHeight="true" outlineLevel="0" collapsed="false">
      <c r="B19" s="8" t="s">
        <v>22</v>
      </c>
      <c r="C19" s="9" t="n">
        <f aca="false">COUNTIF(Pacientes!$I$2:$I$11,"&gt;0")</f>
        <v>10</v>
      </c>
      <c r="D19" s="10"/>
      <c r="E19" s="10"/>
    </row>
    <row r="20" customFormat="false" ht="24" hidden="false" customHeight="true" outlineLevel="0" collapsed="false">
      <c r="B20" s="8" t="s">
        <v>23</v>
      </c>
      <c r="C20" s="9" t="n">
        <f aca="false">COUNTA(Registros!$A$2:$A$38)</f>
        <v>37</v>
      </c>
      <c r="D20" s="10"/>
      <c r="E20" s="10"/>
    </row>
    <row r="21" customFormat="false" ht="24" hidden="false" customHeight="true" outlineLevel="0" collapsed="false">
      <c r="B21" s="8" t="s">
        <v>24</v>
      </c>
      <c r="C21" s="9" t="n">
        <f aca="false">COUNTIF(Registros!$F$2:$F$38,"Vermelho")</f>
        <v>4</v>
      </c>
      <c r="D21" s="10"/>
      <c r="E21" s="10"/>
    </row>
    <row r="22" customFormat="false" ht="24" hidden="false" customHeight="true" outlineLevel="0" collapsed="false">
      <c r="B22" s="8" t="s">
        <v>25</v>
      </c>
      <c r="C22" s="9" t="n">
        <f aca="false">COUNTIF(Registros!$F$2:$F$38,"Amarelo")</f>
        <v>16</v>
      </c>
      <c r="D22" s="10"/>
      <c r="E22" s="10"/>
    </row>
    <row r="23" customFormat="false" ht="24" hidden="false" customHeight="true" outlineLevel="0" collapsed="false">
      <c r="B23" s="8" t="s">
        <v>26</v>
      </c>
      <c r="C23" s="9" t="n">
        <f aca="false">COUNTIF(Registros!$F$2:$F$38,"Verde")</f>
        <v>17</v>
      </c>
      <c r="D23" s="10"/>
      <c r="E23" s="10"/>
    </row>
    <row r="24" customFormat="false" ht="24" hidden="false" customHeight="true" outlineLevel="0" collapsed="false">
      <c r="B24" s="8" t="s">
        <v>27</v>
      </c>
      <c r="C24" s="11" t="n">
        <f aca="false">ROUND(C20/C18,1)</f>
        <v>3.7</v>
      </c>
      <c r="D24" s="10"/>
      <c r="E24" s="10"/>
    </row>
    <row r="25" customFormat="false" ht="24" hidden="false" customHeight="true" outlineLevel="0" collapsed="false">
      <c r="B25" s="8" t="s">
        <v>28</v>
      </c>
      <c r="C25" s="12" t="n">
        <v>4.3</v>
      </c>
      <c r="D25" s="10"/>
      <c r="E25" s="10"/>
    </row>
    <row r="28" customFormat="false" ht="15" hidden="false" customHeight="false" outlineLevel="0" collapsed="false">
      <c r="B28" s="13" t="s">
        <v>29</v>
      </c>
    </row>
    <row r="29" customFormat="false" ht="15" hidden="false" customHeight="false" outlineLevel="0" collapsed="false">
      <c r="B29" s="14" t="s">
        <v>30</v>
      </c>
      <c r="C29" s="14"/>
      <c r="D29" s="14"/>
      <c r="E29" s="14"/>
      <c r="F29" s="14"/>
      <c r="G29" s="14"/>
    </row>
    <row r="30" customFormat="false" ht="15" hidden="false" customHeight="false" outlineLevel="0" collapsed="false">
      <c r="B30" s="14" t="s">
        <v>31</v>
      </c>
      <c r="C30" s="14"/>
      <c r="D30" s="14"/>
      <c r="E30" s="14"/>
      <c r="F30" s="14"/>
      <c r="G30" s="14"/>
    </row>
    <row r="31" customFormat="false" ht="15" hidden="false" customHeight="false" outlineLevel="0" collapsed="false">
      <c r="B31" s="14" t="s">
        <v>32</v>
      </c>
      <c r="C31" s="14"/>
      <c r="D31" s="14"/>
      <c r="E31" s="14"/>
      <c r="F31" s="14"/>
      <c r="G31" s="14"/>
    </row>
    <row r="32" customFormat="false" ht="15" hidden="false" customHeight="false" outlineLevel="0" collapsed="false">
      <c r="B32" s="14" t="s">
        <v>33</v>
      </c>
      <c r="C32" s="14"/>
      <c r="D32" s="14"/>
      <c r="E32" s="14"/>
      <c r="F32" s="14"/>
      <c r="G32" s="14"/>
    </row>
  </sheetData>
  <mergeCells count="5">
    <mergeCell ref="C5:E5"/>
    <mergeCell ref="B29:G29"/>
    <mergeCell ref="B30:G30"/>
    <mergeCell ref="B31:G31"/>
    <mergeCell ref="B32:G3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L1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1"/>
    <col collapsed="false" customWidth="true" hidden="false" outlineLevel="0" max="2" min="2" style="0" width="26"/>
    <col collapsed="false" customWidth="true" hidden="false" outlineLevel="0" max="3" min="3" style="0" width="12"/>
    <col collapsed="false" customWidth="true" hidden="false" outlineLevel="0" max="4" min="4" style="0" width="8"/>
    <col collapsed="false" customWidth="true" hidden="false" outlineLevel="0" max="5" min="5" style="0" width="12"/>
    <col collapsed="false" customWidth="true" hidden="false" outlineLevel="0" max="6" min="6" style="0" width="16"/>
    <col collapsed="false" customWidth="true" hidden="false" outlineLevel="0" max="7" min="7" style="0" width="17"/>
    <col collapsed="false" customWidth="true" hidden="false" outlineLevel="0" max="8" min="8" style="0" width="15"/>
    <col collapsed="false" customWidth="true" hidden="false" outlineLevel="0" max="9" min="9" style="0" width="12"/>
    <col collapsed="false" customWidth="true" hidden="false" outlineLevel="0" max="11" min="10" style="0" width="15"/>
    <col collapsed="false" customWidth="true" hidden="false" outlineLevel="0" max="12" min="12" style="0" width="16"/>
  </cols>
  <sheetData>
    <row r="1" customFormat="false" ht="27.75" hidden="false" customHeight="true" outlineLevel="0" collapsed="false">
      <c r="A1" s="15" t="s">
        <v>34</v>
      </c>
      <c r="B1" s="15" t="s">
        <v>35</v>
      </c>
      <c r="C1" s="15" t="s">
        <v>36</v>
      </c>
      <c r="D1" s="15" t="s">
        <v>37</v>
      </c>
      <c r="E1" s="15" t="s">
        <v>38</v>
      </c>
      <c r="F1" s="15" t="s">
        <v>39</v>
      </c>
      <c r="G1" s="15" t="s">
        <v>40</v>
      </c>
      <c r="H1" s="15" t="s">
        <v>41</v>
      </c>
      <c r="I1" s="15" t="s">
        <v>42</v>
      </c>
      <c r="J1" s="15" t="s">
        <v>43</v>
      </c>
      <c r="K1" s="15" t="s">
        <v>44</v>
      </c>
      <c r="L1" s="15" t="s">
        <v>45</v>
      </c>
    </row>
    <row r="2" customFormat="false" ht="15" hidden="false" customHeight="false" outlineLevel="0" collapsed="false">
      <c r="A2" s="16" t="s">
        <v>46</v>
      </c>
      <c r="B2" s="16" t="s">
        <v>47</v>
      </c>
      <c r="C2" s="16" t="s">
        <v>48</v>
      </c>
      <c r="D2" s="17" t="n">
        <v>3</v>
      </c>
      <c r="E2" s="16" t="s">
        <v>49</v>
      </c>
      <c r="F2" s="16" t="s">
        <v>50</v>
      </c>
      <c r="G2" s="16" t="s">
        <v>51</v>
      </c>
      <c r="H2" s="18" t="n">
        <v>46093</v>
      </c>
      <c r="I2" s="17" t="n">
        <f aca="false">COUNTIF(Registros!$B$2:$B$38,$A2)</f>
        <v>5</v>
      </c>
      <c r="J2" s="19" t="n">
        <f aca="false">LOOKUP(2,1/(Registros!$B$2:$B$38=$A2),Registros!$A$2:$A$38)</f>
        <v>46229.5416666667</v>
      </c>
      <c r="K2" s="17" t="str">
        <f aca="false">LOOKUP(2,1/(Registros!$B$2:$B$38=$A2),Registros!$F$2:$F$38)</f>
        <v>Verde</v>
      </c>
      <c r="L2" s="19" t="n">
        <v>46232.7916666667</v>
      </c>
    </row>
    <row r="3" customFormat="false" ht="15" hidden="false" customHeight="false" outlineLevel="0" collapsed="false">
      <c r="A3" s="16" t="s">
        <v>52</v>
      </c>
      <c r="B3" s="16" t="s">
        <v>53</v>
      </c>
      <c r="C3" s="16" t="s">
        <v>54</v>
      </c>
      <c r="D3" s="17" t="n">
        <v>5</v>
      </c>
      <c r="E3" s="16" t="s">
        <v>55</v>
      </c>
      <c r="F3" s="16" t="s">
        <v>50</v>
      </c>
      <c r="G3" s="16" t="s">
        <v>56</v>
      </c>
      <c r="H3" s="18" t="n">
        <v>46114</v>
      </c>
      <c r="I3" s="17" t="n">
        <f aca="false">COUNTIF(Registros!$B$2:$B$38,$A3)</f>
        <v>3</v>
      </c>
      <c r="J3" s="19" t="n">
        <f aca="false">LOOKUP(2,1/(Registros!$B$2:$B$38=$A3),Registros!$A$2:$A$38)</f>
        <v>46229.84375</v>
      </c>
      <c r="K3" s="17" t="str">
        <f aca="false">LOOKUP(2,1/(Registros!$B$2:$B$38=$A3),Registros!$F$2:$F$38)</f>
        <v>Vermelho</v>
      </c>
      <c r="L3" s="19" t="n">
        <v>46229.5</v>
      </c>
    </row>
    <row r="4" customFormat="false" ht="15" hidden="false" customHeight="false" outlineLevel="0" collapsed="false">
      <c r="A4" s="16" t="s">
        <v>57</v>
      </c>
      <c r="B4" s="16" t="s">
        <v>58</v>
      </c>
      <c r="C4" s="16" t="s">
        <v>54</v>
      </c>
      <c r="D4" s="17" t="n">
        <v>8</v>
      </c>
      <c r="E4" s="16" t="s">
        <v>59</v>
      </c>
      <c r="F4" s="16" t="s">
        <v>60</v>
      </c>
      <c r="G4" s="16" t="s">
        <v>51</v>
      </c>
      <c r="H4" s="18" t="n">
        <v>46071</v>
      </c>
      <c r="I4" s="17" t="n">
        <f aca="false">COUNTIF(Registros!$B$2:$B$38,$A4)</f>
        <v>6</v>
      </c>
      <c r="J4" s="19" t="n">
        <f aca="false">LOOKUP(2,1/(Registros!$B$2:$B$38=$A4),Registros!$A$2:$A$38)</f>
        <v>46228.6979166667</v>
      </c>
      <c r="K4" s="17" t="str">
        <f aca="false">LOOKUP(2,1/(Registros!$B$2:$B$38=$A4),Registros!$F$2:$F$38)</f>
        <v>Amarelo</v>
      </c>
      <c r="L4" s="19" t="n">
        <v>46230.5416666667</v>
      </c>
    </row>
    <row r="5" customFormat="false" ht="15" hidden="false" customHeight="false" outlineLevel="0" collapsed="false">
      <c r="A5" s="16" t="s">
        <v>61</v>
      </c>
      <c r="B5" s="16" t="s">
        <v>62</v>
      </c>
      <c r="C5" s="16" t="s">
        <v>48</v>
      </c>
      <c r="D5" s="17" t="n">
        <v>2</v>
      </c>
      <c r="E5" s="16" t="s">
        <v>49</v>
      </c>
      <c r="F5" s="16" t="s">
        <v>63</v>
      </c>
      <c r="G5" s="16" t="s">
        <v>64</v>
      </c>
      <c r="H5" s="18" t="n">
        <v>46148</v>
      </c>
      <c r="I5" s="17" t="n">
        <f aca="false">COUNTIF(Registros!$B$2:$B$38,$A5)</f>
        <v>2</v>
      </c>
      <c r="J5" s="19" t="n">
        <f aca="false">LOOKUP(2,1/(Registros!$B$2:$B$38=$A5),Registros!$A$2:$A$38)</f>
        <v>46218.3645833333</v>
      </c>
      <c r="K5" s="17" t="str">
        <f aca="false">LOOKUP(2,1/(Registros!$B$2:$B$38=$A5),Registros!$F$2:$F$38)</f>
        <v>Verde</v>
      </c>
      <c r="L5" s="19" t="n">
        <v>46227.7916666667</v>
      </c>
    </row>
    <row r="6" customFormat="false" ht="15" hidden="false" customHeight="false" outlineLevel="0" collapsed="false">
      <c r="A6" s="16" t="s">
        <v>65</v>
      </c>
      <c r="B6" s="16" t="s">
        <v>66</v>
      </c>
      <c r="C6" s="16" t="s">
        <v>54</v>
      </c>
      <c r="D6" s="17" t="n">
        <v>6</v>
      </c>
      <c r="E6" s="16" t="s">
        <v>55</v>
      </c>
      <c r="F6" s="16" t="s">
        <v>67</v>
      </c>
      <c r="G6" s="16" t="s">
        <v>56</v>
      </c>
      <c r="H6" s="18" t="n">
        <v>46051</v>
      </c>
      <c r="I6" s="17" t="n">
        <f aca="false">COUNTIF(Registros!$B$2:$B$38,$A6)</f>
        <v>4</v>
      </c>
      <c r="J6" s="19" t="n">
        <f aca="false">LOOKUP(2,1/(Registros!$B$2:$B$38=$A6),Registros!$A$2:$A$38)</f>
        <v>46225.3854166667</v>
      </c>
      <c r="K6" s="17" t="str">
        <f aca="false">LOOKUP(2,1/(Registros!$B$2:$B$38=$A6),Registros!$F$2:$F$38)</f>
        <v>Amarelo</v>
      </c>
      <c r="L6" s="19" t="n">
        <v>46228.5</v>
      </c>
    </row>
    <row r="7" customFormat="false" ht="15" hidden="false" customHeight="false" outlineLevel="0" collapsed="false">
      <c r="A7" s="16" t="s">
        <v>68</v>
      </c>
      <c r="B7" s="16" t="s">
        <v>69</v>
      </c>
      <c r="C7" s="16" t="s">
        <v>48</v>
      </c>
      <c r="D7" s="17" t="n">
        <v>4</v>
      </c>
      <c r="E7" s="16" t="s">
        <v>55</v>
      </c>
      <c r="F7" s="16" t="s">
        <v>50</v>
      </c>
      <c r="G7" s="16" t="s">
        <v>51</v>
      </c>
      <c r="H7" s="18" t="n">
        <v>46111</v>
      </c>
      <c r="I7" s="17" t="n">
        <f aca="false">COUNTIF(Registros!$B$2:$B$38,$A7)</f>
        <v>3</v>
      </c>
      <c r="J7" s="19" t="n">
        <f aca="false">LOOKUP(2,1/(Registros!$B$2:$B$38=$A7),Registros!$A$2:$A$38)</f>
        <v>46213.3020833333</v>
      </c>
      <c r="K7" s="17" t="str">
        <f aca="false">LOOKUP(2,1/(Registros!$B$2:$B$38=$A7),Registros!$F$2:$F$38)</f>
        <v>Verde</v>
      </c>
      <c r="L7" s="19" t="n">
        <v>46230.7083333333</v>
      </c>
    </row>
    <row r="8" customFormat="false" ht="15" hidden="false" customHeight="false" outlineLevel="0" collapsed="false">
      <c r="A8" s="16" t="s">
        <v>70</v>
      </c>
      <c r="B8" s="16" t="s">
        <v>71</v>
      </c>
      <c r="C8" s="16" t="s">
        <v>54</v>
      </c>
      <c r="D8" s="17" t="n">
        <v>9</v>
      </c>
      <c r="E8" s="16" t="s">
        <v>59</v>
      </c>
      <c r="F8" s="16" t="s">
        <v>72</v>
      </c>
      <c r="G8" s="16" t="s">
        <v>73</v>
      </c>
      <c r="H8" s="18" t="n">
        <v>46184</v>
      </c>
      <c r="I8" s="17" t="n">
        <f aca="false">COUNTIF(Registros!$B$2:$B$38,$A8)</f>
        <v>2</v>
      </c>
      <c r="J8" s="19" t="n">
        <f aca="false">LOOKUP(2,1/(Registros!$B$2:$B$38=$A8),Registros!$A$2:$A$38)</f>
        <v>46223.40625</v>
      </c>
      <c r="K8" s="17" t="str">
        <f aca="false">LOOKUP(2,1/(Registros!$B$2:$B$38=$A8),Registros!$F$2:$F$38)</f>
        <v>Vermelho</v>
      </c>
      <c r="L8" s="19" t="n">
        <v>46232.7916666667</v>
      </c>
    </row>
    <row r="9" customFormat="false" ht="15" hidden="false" customHeight="false" outlineLevel="0" collapsed="false">
      <c r="A9" s="16" t="s">
        <v>74</v>
      </c>
      <c r="B9" s="16" t="s">
        <v>75</v>
      </c>
      <c r="C9" s="16" t="s">
        <v>48</v>
      </c>
      <c r="D9" s="17" t="n">
        <v>5</v>
      </c>
      <c r="E9" s="16" t="s">
        <v>55</v>
      </c>
      <c r="F9" s="16" t="s">
        <v>60</v>
      </c>
      <c r="G9" s="16" t="s">
        <v>64</v>
      </c>
      <c r="H9" s="18" t="n">
        <v>46131</v>
      </c>
      <c r="I9" s="17" t="n">
        <f aca="false">COUNTIF(Registros!$B$2:$B$38,$A9)</f>
        <v>4</v>
      </c>
      <c r="J9" s="19" t="n">
        <f aca="false">LOOKUP(2,1/(Registros!$B$2:$B$38=$A9),Registros!$A$2:$A$38)</f>
        <v>46216.6354166667</v>
      </c>
      <c r="K9" s="17" t="str">
        <f aca="false">LOOKUP(2,1/(Registros!$B$2:$B$38=$A9),Registros!$F$2:$F$38)</f>
        <v>Amarelo</v>
      </c>
      <c r="L9" s="19" t="n">
        <v>46228.7083333333</v>
      </c>
    </row>
    <row r="10" customFormat="false" ht="15" hidden="false" customHeight="false" outlineLevel="0" collapsed="false">
      <c r="A10" s="16" t="s">
        <v>76</v>
      </c>
      <c r="B10" s="16" t="s">
        <v>77</v>
      </c>
      <c r="C10" s="16" t="s">
        <v>54</v>
      </c>
      <c r="D10" s="17" t="n">
        <v>11</v>
      </c>
      <c r="E10" s="16" t="s">
        <v>78</v>
      </c>
      <c r="F10" s="16" t="s">
        <v>67</v>
      </c>
      <c r="G10" s="16" t="s">
        <v>79</v>
      </c>
      <c r="H10" s="18" t="n">
        <v>46058</v>
      </c>
      <c r="I10" s="17" t="n">
        <f aca="false">COUNTIF(Registros!$B$2:$B$38,$A10)</f>
        <v>5</v>
      </c>
      <c r="J10" s="19" t="n">
        <f aca="false">LOOKUP(2,1/(Registros!$B$2:$B$38=$A10),Registros!$A$2:$A$38)</f>
        <v>46230.4791666667</v>
      </c>
      <c r="K10" s="17" t="str">
        <f aca="false">LOOKUP(2,1/(Registros!$B$2:$B$38=$A10),Registros!$F$2:$F$38)</f>
        <v>Verde</v>
      </c>
      <c r="L10" s="19" t="n">
        <v>46231.4583333333</v>
      </c>
    </row>
    <row r="11" customFormat="false" ht="15" hidden="false" customHeight="false" outlineLevel="0" collapsed="false">
      <c r="A11" s="16" t="s">
        <v>80</v>
      </c>
      <c r="B11" s="16" t="s">
        <v>81</v>
      </c>
      <c r="C11" s="16" t="s">
        <v>54</v>
      </c>
      <c r="D11" s="17" t="n">
        <v>7</v>
      </c>
      <c r="E11" s="16" t="s">
        <v>59</v>
      </c>
      <c r="F11" s="16" t="s">
        <v>50</v>
      </c>
      <c r="G11" s="16" t="s">
        <v>56</v>
      </c>
      <c r="H11" s="18" t="n">
        <v>46164</v>
      </c>
      <c r="I11" s="17" t="n">
        <f aca="false">COUNTIF(Registros!$B$2:$B$38,$A11)</f>
        <v>3</v>
      </c>
      <c r="J11" s="19" t="n">
        <f aca="false">LOOKUP(2,1/(Registros!$B$2:$B$38=$A11),Registros!$A$2:$A$38)</f>
        <v>46229.7083333333</v>
      </c>
      <c r="K11" s="17" t="str">
        <f aca="false">LOOKUP(2,1/(Registros!$B$2:$B$38=$A11),Registros!$F$2:$F$38)</f>
        <v>Amarelo</v>
      </c>
      <c r="L11" s="19" t="n">
        <v>46227.5</v>
      </c>
    </row>
  </sheetData>
  <autoFilter ref="A1:L11"/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3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8"/>
    <col collapsed="false" customWidth="true" hidden="false" outlineLevel="0" max="2" min="2" style="0" width="15"/>
    <col collapsed="false" customWidth="true" hidden="false" outlineLevel="0" max="3" min="3" style="0" width="26"/>
    <col collapsed="false" customWidth="true" hidden="false" outlineLevel="0" max="4" min="4" style="0" width="20"/>
    <col collapsed="false" customWidth="true" hidden="false" outlineLevel="0" max="6" min="5" style="0" width="14"/>
    <col collapsed="false" customWidth="true" hidden="false" outlineLevel="0" max="7" min="7" style="0" width="18"/>
    <col collapsed="false" customWidth="true" hidden="false" outlineLevel="0" max="8" min="8" style="0" width="38"/>
  </cols>
  <sheetData>
    <row r="1" customFormat="false" ht="27.75" hidden="false" customHeight="true" outlineLevel="0" collapsed="false">
      <c r="A1" s="15" t="s">
        <v>82</v>
      </c>
      <c r="B1" s="15" t="s">
        <v>83</v>
      </c>
      <c r="C1" s="15" t="s">
        <v>84</v>
      </c>
      <c r="D1" s="15" t="s">
        <v>85</v>
      </c>
      <c r="E1" s="15" t="s">
        <v>86</v>
      </c>
      <c r="F1" s="15" t="s">
        <v>87</v>
      </c>
      <c r="G1" s="15" t="s">
        <v>88</v>
      </c>
      <c r="H1" s="15" t="s">
        <v>89</v>
      </c>
    </row>
    <row r="2" customFormat="false" ht="15" hidden="false" customHeight="false" outlineLevel="0" collapsed="false">
      <c r="A2" s="19" t="n">
        <v>46204.3229166667</v>
      </c>
      <c r="B2" s="17" t="s">
        <v>80</v>
      </c>
      <c r="C2" s="16" t="s">
        <v>81</v>
      </c>
      <c r="D2" s="16" t="s">
        <v>90</v>
      </c>
      <c r="E2" s="17" t="n">
        <v>2</v>
      </c>
      <c r="F2" s="20" t="s">
        <v>91</v>
      </c>
      <c r="G2" s="16" t="s">
        <v>56</v>
      </c>
      <c r="H2" s="16" t="s">
        <v>92</v>
      </c>
    </row>
    <row r="3" customFormat="false" ht="15" hidden="false" customHeight="false" outlineLevel="0" collapsed="false">
      <c r="A3" s="19" t="n">
        <v>46204.625</v>
      </c>
      <c r="B3" s="17" t="s">
        <v>74</v>
      </c>
      <c r="C3" s="16" t="s">
        <v>75</v>
      </c>
      <c r="D3" s="16" t="s">
        <v>93</v>
      </c>
      <c r="E3" s="17" t="n">
        <v>1</v>
      </c>
      <c r="F3" s="20" t="s">
        <v>91</v>
      </c>
      <c r="G3" s="16" t="s">
        <v>64</v>
      </c>
      <c r="H3" s="16" t="s">
        <v>92</v>
      </c>
    </row>
    <row r="4" customFormat="false" ht="15" hidden="false" customHeight="false" outlineLevel="0" collapsed="false">
      <c r="A4" s="19" t="n">
        <v>46206.71875</v>
      </c>
      <c r="B4" s="17" t="s">
        <v>68</v>
      </c>
      <c r="C4" s="16" t="s">
        <v>69</v>
      </c>
      <c r="D4" s="16" t="s">
        <v>94</v>
      </c>
      <c r="E4" s="17" t="n">
        <v>2</v>
      </c>
      <c r="F4" s="20" t="s">
        <v>91</v>
      </c>
      <c r="G4" s="16" t="s">
        <v>51</v>
      </c>
      <c r="H4" s="16" t="s">
        <v>92</v>
      </c>
    </row>
    <row r="5" customFormat="false" ht="15" hidden="false" customHeight="false" outlineLevel="0" collapsed="false">
      <c r="A5" s="19" t="n">
        <v>46207.7604166667</v>
      </c>
      <c r="B5" s="17" t="s">
        <v>68</v>
      </c>
      <c r="C5" s="16" t="s">
        <v>69</v>
      </c>
      <c r="D5" s="16" t="s">
        <v>90</v>
      </c>
      <c r="E5" s="17" t="n">
        <v>3</v>
      </c>
      <c r="F5" s="21" t="s">
        <v>95</v>
      </c>
      <c r="G5" s="16" t="s">
        <v>51</v>
      </c>
      <c r="H5" s="16" t="s">
        <v>96</v>
      </c>
    </row>
    <row r="6" customFormat="false" ht="15" hidden="false" customHeight="false" outlineLevel="0" collapsed="false">
      <c r="A6" s="19" t="n">
        <v>46208.6458333333</v>
      </c>
      <c r="B6" s="17" t="s">
        <v>57</v>
      </c>
      <c r="C6" s="16" t="s">
        <v>58</v>
      </c>
      <c r="D6" s="16" t="s">
        <v>97</v>
      </c>
      <c r="E6" s="17" t="n">
        <v>4</v>
      </c>
      <c r="F6" s="21" t="s">
        <v>95</v>
      </c>
      <c r="G6" s="16" t="s">
        <v>51</v>
      </c>
      <c r="H6" s="16" t="s">
        <v>96</v>
      </c>
    </row>
    <row r="7" customFormat="false" ht="15" hidden="false" customHeight="false" outlineLevel="0" collapsed="false">
      <c r="A7" s="19" t="n">
        <v>46210.6145833333</v>
      </c>
      <c r="B7" s="17" t="s">
        <v>52</v>
      </c>
      <c r="C7" s="16" t="s">
        <v>53</v>
      </c>
      <c r="D7" s="16" t="s">
        <v>90</v>
      </c>
      <c r="E7" s="17" t="n">
        <v>3</v>
      </c>
      <c r="F7" s="21" t="s">
        <v>95</v>
      </c>
      <c r="G7" s="16" t="s">
        <v>56</v>
      </c>
      <c r="H7" s="16" t="s">
        <v>96</v>
      </c>
    </row>
    <row r="8" customFormat="false" ht="15" hidden="false" customHeight="false" outlineLevel="0" collapsed="false">
      <c r="A8" s="19" t="n">
        <v>46211.8229166667</v>
      </c>
      <c r="B8" s="17" t="s">
        <v>70</v>
      </c>
      <c r="C8" s="16" t="s">
        <v>71</v>
      </c>
      <c r="D8" s="16" t="s">
        <v>98</v>
      </c>
      <c r="E8" s="17" t="n">
        <v>2</v>
      </c>
      <c r="F8" s="20" t="s">
        <v>91</v>
      </c>
      <c r="G8" s="16" t="s">
        <v>73</v>
      </c>
      <c r="H8" s="16" t="s">
        <v>92</v>
      </c>
    </row>
    <row r="9" customFormat="false" ht="15" hidden="false" customHeight="false" outlineLevel="0" collapsed="false">
      <c r="A9" s="19" t="n">
        <v>46212.3125</v>
      </c>
      <c r="B9" s="17" t="s">
        <v>65</v>
      </c>
      <c r="C9" s="16" t="s">
        <v>66</v>
      </c>
      <c r="D9" s="16" t="s">
        <v>97</v>
      </c>
      <c r="E9" s="17" t="n">
        <v>3</v>
      </c>
      <c r="F9" s="21" t="s">
        <v>95</v>
      </c>
      <c r="G9" s="16" t="s">
        <v>56</v>
      </c>
      <c r="H9" s="16" t="s">
        <v>96</v>
      </c>
    </row>
    <row r="10" customFormat="false" ht="15" hidden="false" customHeight="false" outlineLevel="0" collapsed="false">
      <c r="A10" s="19" t="n">
        <v>46212.4895833333</v>
      </c>
      <c r="B10" s="17" t="s">
        <v>57</v>
      </c>
      <c r="C10" s="16" t="s">
        <v>58</v>
      </c>
      <c r="D10" s="16" t="s">
        <v>99</v>
      </c>
      <c r="E10" s="17" t="n">
        <v>3</v>
      </c>
      <c r="F10" s="21" t="s">
        <v>95</v>
      </c>
      <c r="G10" s="16" t="s">
        <v>51</v>
      </c>
      <c r="H10" s="16" t="s">
        <v>96</v>
      </c>
    </row>
    <row r="11" customFormat="false" ht="15" hidden="false" customHeight="false" outlineLevel="0" collapsed="false">
      <c r="A11" s="19" t="n">
        <v>46212.8541666667</v>
      </c>
      <c r="B11" s="17" t="s">
        <v>61</v>
      </c>
      <c r="C11" s="16" t="s">
        <v>62</v>
      </c>
      <c r="D11" s="16" t="s">
        <v>94</v>
      </c>
      <c r="E11" s="17" t="n">
        <v>1</v>
      </c>
      <c r="F11" s="20" t="s">
        <v>91</v>
      </c>
      <c r="G11" s="16" t="s">
        <v>64</v>
      </c>
      <c r="H11" s="16" t="s">
        <v>92</v>
      </c>
    </row>
    <row r="12" customFormat="false" ht="15" hidden="false" customHeight="false" outlineLevel="0" collapsed="false">
      <c r="A12" s="19" t="n">
        <v>46213.3020833333</v>
      </c>
      <c r="B12" s="17" t="s">
        <v>68</v>
      </c>
      <c r="C12" s="16" t="s">
        <v>69</v>
      </c>
      <c r="D12" s="16" t="s">
        <v>100</v>
      </c>
      <c r="E12" s="17" t="n">
        <v>2</v>
      </c>
      <c r="F12" s="20" t="s">
        <v>91</v>
      </c>
      <c r="G12" s="16" t="s">
        <v>51</v>
      </c>
      <c r="H12" s="16" t="s">
        <v>92</v>
      </c>
    </row>
    <row r="13" customFormat="false" ht="15" hidden="false" customHeight="false" outlineLevel="0" collapsed="false">
      <c r="A13" s="19" t="n">
        <v>46213.5833333333</v>
      </c>
      <c r="B13" s="17" t="s">
        <v>74</v>
      </c>
      <c r="C13" s="16" t="s">
        <v>75</v>
      </c>
      <c r="D13" s="16" t="s">
        <v>97</v>
      </c>
      <c r="E13" s="17" t="n">
        <v>3</v>
      </c>
      <c r="F13" s="21" t="s">
        <v>95</v>
      </c>
      <c r="G13" s="16" t="s">
        <v>64</v>
      </c>
      <c r="H13" s="16" t="s">
        <v>96</v>
      </c>
    </row>
    <row r="14" customFormat="false" ht="15" hidden="false" customHeight="false" outlineLevel="0" collapsed="false">
      <c r="A14" s="19" t="n">
        <v>46215.5104166667</v>
      </c>
      <c r="B14" s="17" t="s">
        <v>74</v>
      </c>
      <c r="C14" s="16" t="s">
        <v>75</v>
      </c>
      <c r="D14" s="16" t="s">
        <v>94</v>
      </c>
      <c r="E14" s="17" t="n">
        <v>2</v>
      </c>
      <c r="F14" s="20" t="s">
        <v>91</v>
      </c>
      <c r="G14" s="16" t="s">
        <v>64</v>
      </c>
      <c r="H14" s="16" t="s">
        <v>92</v>
      </c>
    </row>
    <row r="15" customFormat="false" ht="15" hidden="false" customHeight="false" outlineLevel="0" collapsed="false">
      <c r="A15" s="19" t="n">
        <v>46215.5729166667</v>
      </c>
      <c r="B15" s="17" t="s">
        <v>65</v>
      </c>
      <c r="C15" s="16" t="s">
        <v>66</v>
      </c>
      <c r="D15" s="16" t="s">
        <v>90</v>
      </c>
      <c r="E15" s="17" t="n">
        <v>4</v>
      </c>
      <c r="F15" s="21" t="s">
        <v>95</v>
      </c>
      <c r="G15" s="16" t="s">
        <v>56</v>
      </c>
      <c r="H15" s="16" t="s">
        <v>96</v>
      </c>
    </row>
    <row r="16" customFormat="false" ht="15" hidden="false" customHeight="false" outlineLevel="0" collapsed="false">
      <c r="A16" s="19" t="n">
        <v>46215.7604166667</v>
      </c>
      <c r="B16" s="17" t="s">
        <v>46</v>
      </c>
      <c r="C16" s="16" t="s">
        <v>47</v>
      </c>
      <c r="D16" s="16" t="s">
        <v>99</v>
      </c>
      <c r="E16" s="17" t="n">
        <v>3</v>
      </c>
      <c r="F16" s="21" t="s">
        <v>95</v>
      </c>
      <c r="G16" s="16" t="s">
        <v>51</v>
      </c>
      <c r="H16" s="16" t="s">
        <v>96</v>
      </c>
    </row>
    <row r="17" customFormat="false" ht="15" hidden="false" customHeight="false" outlineLevel="0" collapsed="false">
      <c r="A17" s="19" t="n">
        <v>46216.3854166667</v>
      </c>
      <c r="B17" s="17" t="s">
        <v>46</v>
      </c>
      <c r="C17" s="16" t="s">
        <v>47</v>
      </c>
      <c r="D17" s="16" t="s">
        <v>99</v>
      </c>
      <c r="E17" s="17" t="n">
        <v>3</v>
      </c>
      <c r="F17" s="21" t="s">
        <v>95</v>
      </c>
      <c r="G17" s="16" t="s">
        <v>51</v>
      </c>
      <c r="H17" s="16" t="s">
        <v>96</v>
      </c>
    </row>
    <row r="18" customFormat="false" ht="15" hidden="false" customHeight="false" outlineLevel="0" collapsed="false">
      <c r="A18" s="19" t="n">
        <v>46216.5104166667</v>
      </c>
      <c r="B18" s="17" t="s">
        <v>65</v>
      </c>
      <c r="C18" s="16" t="s">
        <v>66</v>
      </c>
      <c r="D18" s="16" t="s">
        <v>90</v>
      </c>
      <c r="E18" s="17" t="n">
        <v>2</v>
      </c>
      <c r="F18" s="20" t="s">
        <v>91</v>
      </c>
      <c r="G18" s="16" t="s">
        <v>56</v>
      </c>
      <c r="H18" s="16" t="s">
        <v>92</v>
      </c>
    </row>
    <row r="19" customFormat="false" ht="15" hidden="false" customHeight="false" outlineLevel="0" collapsed="false">
      <c r="A19" s="19" t="n">
        <v>46216.6354166667</v>
      </c>
      <c r="B19" s="17" t="s">
        <v>74</v>
      </c>
      <c r="C19" s="16" t="s">
        <v>75</v>
      </c>
      <c r="D19" s="16" t="s">
        <v>97</v>
      </c>
      <c r="E19" s="17" t="n">
        <v>3</v>
      </c>
      <c r="F19" s="21" t="s">
        <v>95</v>
      </c>
      <c r="G19" s="16" t="s">
        <v>64</v>
      </c>
      <c r="H19" s="16" t="s">
        <v>96</v>
      </c>
    </row>
    <row r="20" customFormat="false" ht="15" hidden="false" customHeight="false" outlineLevel="0" collapsed="false">
      <c r="A20" s="19" t="n">
        <v>46216.6979166667</v>
      </c>
      <c r="B20" s="17" t="s">
        <v>52</v>
      </c>
      <c r="C20" s="16" t="s">
        <v>53</v>
      </c>
      <c r="D20" s="16" t="s">
        <v>97</v>
      </c>
      <c r="E20" s="17" t="n">
        <v>1</v>
      </c>
      <c r="F20" s="20" t="s">
        <v>91</v>
      </c>
      <c r="G20" s="16" t="s">
        <v>56</v>
      </c>
      <c r="H20" s="16" t="s">
        <v>92</v>
      </c>
    </row>
    <row r="21" customFormat="false" ht="15" hidden="false" customHeight="false" outlineLevel="0" collapsed="false">
      <c r="A21" s="19" t="n">
        <v>46217.6458333333</v>
      </c>
      <c r="B21" s="17" t="s">
        <v>57</v>
      </c>
      <c r="C21" s="16" t="s">
        <v>58</v>
      </c>
      <c r="D21" s="16" t="s">
        <v>99</v>
      </c>
      <c r="E21" s="17" t="n">
        <v>1</v>
      </c>
      <c r="F21" s="20" t="s">
        <v>91</v>
      </c>
      <c r="G21" s="16" t="s">
        <v>51</v>
      </c>
      <c r="H21" s="16" t="s">
        <v>92</v>
      </c>
    </row>
    <row r="22" customFormat="false" ht="15" hidden="false" customHeight="false" outlineLevel="0" collapsed="false">
      <c r="A22" s="19" t="n">
        <v>46218.3645833333</v>
      </c>
      <c r="B22" s="17" t="s">
        <v>61</v>
      </c>
      <c r="C22" s="16" t="s">
        <v>62</v>
      </c>
      <c r="D22" s="16" t="s">
        <v>99</v>
      </c>
      <c r="E22" s="17" t="n">
        <v>2</v>
      </c>
      <c r="F22" s="20" t="s">
        <v>91</v>
      </c>
      <c r="G22" s="16" t="s">
        <v>64</v>
      </c>
      <c r="H22" s="16" t="s">
        <v>92</v>
      </c>
    </row>
    <row r="23" customFormat="false" ht="15" hidden="false" customHeight="false" outlineLevel="0" collapsed="false">
      <c r="A23" s="19" t="n">
        <v>46218.8020833333</v>
      </c>
      <c r="B23" s="17" t="s">
        <v>80</v>
      </c>
      <c r="C23" s="16" t="s">
        <v>81</v>
      </c>
      <c r="D23" s="16" t="s">
        <v>101</v>
      </c>
      <c r="E23" s="17" t="n">
        <v>2</v>
      </c>
      <c r="F23" s="20" t="s">
        <v>91</v>
      </c>
      <c r="G23" s="16" t="s">
        <v>56</v>
      </c>
      <c r="H23" s="16" t="s">
        <v>92</v>
      </c>
    </row>
    <row r="24" customFormat="false" ht="15" hidden="false" customHeight="false" outlineLevel="0" collapsed="false">
      <c r="A24" s="19" t="n">
        <v>46218.8645833333</v>
      </c>
      <c r="B24" s="17" t="s">
        <v>46</v>
      </c>
      <c r="C24" s="16" t="s">
        <v>47</v>
      </c>
      <c r="D24" s="16" t="s">
        <v>100</v>
      </c>
      <c r="E24" s="17" t="n">
        <v>4</v>
      </c>
      <c r="F24" s="21" t="s">
        <v>95</v>
      </c>
      <c r="G24" s="16" t="s">
        <v>51</v>
      </c>
      <c r="H24" s="16" t="s">
        <v>96</v>
      </c>
    </row>
    <row r="25" customFormat="false" ht="15" hidden="false" customHeight="false" outlineLevel="0" collapsed="false">
      <c r="A25" s="19" t="n">
        <v>46219.8958333333</v>
      </c>
      <c r="B25" s="17" t="s">
        <v>76</v>
      </c>
      <c r="C25" s="16" t="s">
        <v>77</v>
      </c>
      <c r="D25" s="16" t="s">
        <v>102</v>
      </c>
      <c r="E25" s="17" t="n">
        <v>1</v>
      </c>
      <c r="F25" s="20" t="s">
        <v>91</v>
      </c>
      <c r="G25" s="16" t="s">
        <v>79</v>
      </c>
      <c r="H25" s="16" t="s">
        <v>92</v>
      </c>
    </row>
    <row r="26" customFormat="false" ht="15" hidden="false" customHeight="false" outlineLevel="0" collapsed="false">
      <c r="A26" s="19" t="n">
        <v>46220.3020833333</v>
      </c>
      <c r="B26" s="17" t="s">
        <v>57</v>
      </c>
      <c r="C26" s="16" t="s">
        <v>58</v>
      </c>
      <c r="D26" s="16" t="s">
        <v>102</v>
      </c>
      <c r="E26" s="17" t="n">
        <v>5</v>
      </c>
      <c r="F26" s="22" t="s">
        <v>103</v>
      </c>
      <c r="G26" s="16" t="s">
        <v>51</v>
      </c>
      <c r="H26" s="16" t="s">
        <v>104</v>
      </c>
    </row>
    <row r="27" customFormat="false" ht="15" hidden="false" customHeight="false" outlineLevel="0" collapsed="false">
      <c r="A27" s="19" t="n">
        <v>46221.8854166667</v>
      </c>
      <c r="B27" s="17" t="s">
        <v>76</v>
      </c>
      <c r="C27" s="16" t="s">
        <v>77</v>
      </c>
      <c r="D27" s="16" t="s">
        <v>90</v>
      </c>
      <c r="E27" s="17" t="n">
        <v>1</v>
      </c>
      <c r="F27" s="20" t="s">
        <v>91</v>
      </c>
      <c r="G27" s="16" t="s">
        <v>79</v>
      </c>
      <c r="H27" s="16" t="s">
        <v>92</v>
      </c>
    </row>
    <row r="28" customFormat="false" ht="15" hidden="false" customHeight="false" outlineLevel="0" collapsed="false">
      <c r="A28" s="19" t="n">
        <v>46223.34375</v>
      </c>
      <c r="B28" s="17" t="s">
        <v>76</v>
      </c>
      <c r="C28" s="16" t="s">
        <v>77</v>
      </c>
      <c r="D28" s="16" t="s">
        <v>90</v>
      </c>
      <c r="E28" s="17" t="n">
        <v>5</v>
      </c>
      <c r="F28" s="22" t="s">
        <v>103</v>
      </c>
      <c r="G28" s="16" t="s">
        <v>79</v>
      </c>
      <c r="H28" s="16" t="s">
        <v>104</v>
      </c>
    </row>
    <row r="29" customFormat="false" ht="15" hidden="false" customHeight="false" outlineLevel="0" collapsed="false">
      <c r="A29" s="19" t="n">
        <v>46223.3645833333</v>
      </c>
      <c r="B29" s="17" t="s">
        <v>57</v>
      </c>
      <c r="C29" s="16" t="s">
        <v>58</v>
      </c>
      <c r="D29" s="16" t="s">
        <v>93</v>
      </c>
      <c r="E29" s="17" t="n">
        <v>1</v>
      </c>
      <c r="F29" s="20" t="s">
        <v>91</v>
      </c>
      <c r="G29" s="16" t="s">
        <v>51</v>
      </c>
      <c r="H29" s="16" t="s">
        <v>92</v>
      </c>
    </row>
    <row r="30" customFormat="false" ht="15" hidden="false" customHeight="false" outlineLevel="0" collapsed="false">
      <c r="A30" s="19" t="n">
        <v>46223.40625</v>
      </c>
      <c r="B30" s="17" t="s">
        <v>70</v>
      </c>
      <c r="C30" s="16" t="s">
        <v>71</v>
      </c>
      <c r="D30" s="16" t="s">
        <v>100</v>
      </c>
      <c r="E30" s="17" t="n">
        <v>5</v>
      </c>
      <c r="F30" s="22" t="s">
        <v>103</v>
      </c>
      <c r="G30" s="16" t="s">
        <v>73</v>
      </c>
      <c r="H30" s="16" t="s">
        <v>104</v>
      </c>
    </row>
    <row r="31" customFormat="false" ht="15" hidden="false" customHeight="false" outlineLevel="0" collapsed="false">
      <c r="A31" s="19" t="n">
        <v>46224.4375</v>
      </c>
      <c r="B31" s="17" t="s">
        <v>46</v>
      </c>
      <c r="C31" s="16" t="s">
        <v>47</v>
      </c>
      <c r="D31" s="16" t="s">
        <v>97</v>
      </c>
      <c r="E31" s="17" t="n">
        <v>3</v>
      </c>
      <c r="F31" s="21" t="s">
        <v>95</v>
      </c>
      <c r="G31" s="16" t="s">
        <v>51</v>
      </c>
      <c r="H31" s="16" t="s">
        <v>96</v>
      </c>
    </row>
    <row r="32" customFormat="false" ht="15" hidden="false" customHeight="false" outlineLevel="0" collapsed="false">
      <c r="A32" s="19" t="n">
        <v>46225.3854166667</v>
      </c>
      <c r="B32" s="17" t="s">
        <v>65</v>
      </c>
      <c r="C32" s="16" t="s">
        <v>66</v>
      </c>
      <c r="D32" s="16" t="s">
        <v>90</v>
      </c>
      <c r="E32" s="17" t="n">
        <v>4</v>
      </c>
      <c r="F32" s="21" t="s">
        <v>95</v>
      </c>
      <c r="G32" s="16" t="s">
        <v>56</v>
      </c>
      <c r="H32" s="16" t="s">
        <v>96</v>
      </c>
    </row>
    <row r="33" customFormat="false" ht="15" hidden="false" customHeight="false" outlineLevel="0" collapsed="false">
      <c r="A33" s="19" t="n">
        <v>46228.6979166667</v>
      </c>
      <c r="B33" s="17" t="s">
        <v>57</v>
      </c>
      <c r="C33" s="16" t="s">
        <v>58</v>
      </c>
      <c r="D33" s="16" t="s">
        <v>101</v>
      </c>
      <c r="E33" s="17" t="n">
        <v>4</v>
      </c>
      <c r="F33" s="21" t="s">
        <v>95</v>
      </c>
      <c r="G33" s="16" t="s">
        <v>51</v>
      </c>
      <c r="H33" s="16" t="s">
        <v>96</v>
      </c>
    </row>
    <row r="34" customFormat="false" ht="15" hidden="false" customHeight="false" outlineLevel="0" collapsed="false">
      <c r="A34" s="19" t="n">
        <v>46228.8854166667</v>
      </c>
      <c r="B34" s="17" t="s">
        <v>76</v>
      </c>
      <c r="C34" s="16" t="s">
        <v>77</v>
      </c>
      <c r="D34" s="16" t="s">
        <v>90</v>
      </c>
      <c r="E34" s="17" t="n">
        <v>4</v>
      </c>
      <c r="F34" s="21" t="s">
        <v>95</v>
      </c>
      <c r="G34" s="16" t="s">
        <v>79</v>
      </c>
      <c r="H34" s="16" t="s">
        <v>96</v>
      </c>
    </row>
    <row r="35" customFormat="false" ht="15" hidden="false" customHeight="false" outlineLevel="0" collapsed="false">
      <c r="A35" s="19" t="n">
        <v>46229.5416666667</v>
      </c>
      <c r="B35" s="17" t="s">
        <v>46</v>
      </c>
      <c r="C35" s="16" t="s">
        <v>47</v>
      </c>
      <c r="D35" s="16" t="s">
        <v>90</v>
      </c>
      <c r="E35" s="17" t="n">
        <v>2</v>
      </c>
      <c r="F35" s="20" t="s">
        <v>91</v>
      </c>
      <c r="G35" s="16" t="s">
        <v>51</v>
      </c>
      <c r="H35" s="16" t="s">
        <v>92</v>
      </c>
    </row>
    <row r="36" customFormat="false" ht="15" hidden="false" customHeight="false" outlineLevel="0" collapsed="false">
      <c r="A36" s="19" t="n">
        <v>46229.7083333333</v>
      </c>
      <c r="B36" s="17" t="s">
        <v>80</v>
      </c>
      <c r="C36" s="16" t="s">
        <v>81</v>
      </c>
      <c r="D36" s="16" t="s">
        <v>99</v>
      </c>
      <c r="E36" s="17" t="n">
        <v>3</v>
      </c>
      <c r="F36" s="21" t="s">
        <v>95</v>
      </c>
      <c r="G36" s="16" t="s">
        <v>56</v>
      </c>
      <c r="H36" s="16" t="s">
        <v>96</v>
      </c>
    </row>
    <row r="37" customFormat="false" ht="15" hidden="false" customHeight="false" outlineLevel="0" collapsed="false">
      <c r="A37" s="19" t="n">
        <v>46229.84375</v>
      </c>
      <c r="B37" s="17" t="s">
        <v>52</v>
      </c>
      <c r="C37" s="16" t="s">
        <v>53</v>
      </c>
      <c r="D37" s="16" t="s">
        <v>102</v>
      </c>
      <c r="E37" s="17" t="n">
        <v>5</v>
      </c>
      <c r="F37" s="22" t="s">
        <v>103</v>
      </c>
      <c r="G37" s="16" t="s">
        <v>56</v>
      </c>
      <c r="H37" s="16" t="s">
        <v>104</v>
      </c>
    </row>
    <row r="38" customFormat="false" ht="15" hidden="false" customHeight="false" outlineLevel="0" collapsed="false">
      <c r="A38" s="19" t="n">
        <v>46230.4791666667</v>
      </c>
      <c r="B38" s="17" t="s">
        <v>76</v>
      </c>
      <c r="C38" s="16" t="s">
        <v>77</v>
      </c>
      <c r="D38" s="16" t="s">
        <v>105</v>
      </c>
      <c r="E38" s="17" t="n">
        <v>2</v>
      </c>
      <c r="F38" s="20" t="s">
        <v>91</v>
      </c>
      <c r="G38" s="16" t="s">
        <v>79</v>
      </c>
      <c r="H38" s="16" t="s">
        <v>92</v>
      </c>
    </row>
  </sheetData>
  <autoFilter ref="A1:H38"/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2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8"/>
    <col collapsed="false" customWidth="true" hidden="false" outlineLevel="0" max="2" min="2" style="0" width="15"/>
    <col collapsed="false" customWidth="true" hidden="false" outlineLevel="0" max="3" min="3" style="0" width="26"/>
    <col collapsed="false" customWidth="true" hidden="false" outlineLevel="0" max="4" min="4" style="0" width="14"/>
    <col collapsed="false" customWidth="true" hidden="false" outlineLevel="0" max="5" min="5" style="0" width="20"/>
    <col collapsed="false" customWidth="true" hidden="false" outlineLevel="0" max="6" min="6" style="0" width="12"/>
    <col collapsed="false" customWidth="true" hidden="false" outlineLevel="0" max="7" min="7" style="0" width="16"/>
    <col collapsed="false" customWidth="true" hidden="false" outlineLevel="0" max="8" min="8" style="0" width="24"/>
    <col collapsed="false" customWidth="true" hidden="false" outlineLevel="0" max="9" min="9" style="0" width="18"/>
  </cols>
  <sheetData>
    <row r="1" customFormat="false" ht="27.75" hidden="false" customHeight="true" outlineLevel="0" collapsed="false">
      <c r="A1" s="15" t="s">
        <v>82</v>
      </c>
      <c r="B1" s="15" t="s">
        <v>83</v>
      </c>
      <c r="C1" s="15" t="s">
        <v>84</v>
      </c>
      <c r="D1" s="15" t="s">
        <v>106</v>
      </c>
      <c r="E1" s="15" t="s">
        <v>107</v>
      </c>
      <c r="F1" s="15" t="s">
        <v>108</v>
      </c>
      <c r="G1" s="15" t="s">
        <v>109</v>
      </c>
      <c r="H1" s="15" t="s">
        <v>110</v>
      </c>
      <c r="I1" s="15" t="s">
        <v>111</v>
      </c>
    </row>
    <row r="2" customFormat="false" ht="15" hidden="false" customHeight="false" outlineLevel="0" collapsed="false">
      <c r="A2" s="19" t="n">
        <v>46207.7604166667</v>
      </c>
      <c r="B2" s="17" t="s">
        <v>68</v>
      </c>
      <c r="C2" s="16" t="s">
        <v>69</v>
      </c>
      <c r="D2" s="21" t="s">
        <v>95</v>
      </c>
      <c r="E2" s="16" t="s">
        <v>90</v>
      </c>
      <c r="F2" s="17" t="n">
        <v>3</v>
      </c>
      <c r="G2" s="16" t="s">
        <v>112</v>
      </c>
      <c r="H2" s="16" t="s">
        <v>113</v>
      </c>
      <c r="I2" s="19" t="n">
        <v>46208.3020833333</v>
      </c>
    </row>
    <row r="3" customFormat="false" ht="15" hidden="false" customHeight="false" outlineLevel="0" collapsed="false">
      <c r="A3" s="19" t="n">
        <v>46208.6458333333</v>
      </c>
      <c r="B3" s="17" t="s">
        <v>57</v>
      </c>
      <c r="C3" s="16" t="s">
        <v>58</v>
      </c>
      <c r="D3" s="21" t="s">
        <v>95</v>
      </c>
      <c r="E3" s="16" t="s">
        <v>97</v>
      </c>
      <c r="F3" s="17" t="n">
        <v>4</v>
      </c>
      <c r="G3" s="16" t="s">
        <v>114</v>
      </c>
      <c r="H3" s="16" t="s">
        <v>115</v>
      </c>
      <c r="I3" s="19" t="n">
        <v>46208.7291666667</v>
      </c>
    </row>
    <row r="4" customFormat="false" ht="15" hidden="false" customHeight="false" outlineLevel="0" collapsed="false">
      <c r="A4" s="19" t="n">
        <v>46210.6145833333</v>
      </c>
      <c r="B4" s="17" t="s">
        <v>52</v>
      </c>
      <c r="C4" s="16" t="s">
        <v>53</v>
      </c>
      <c r="D4" s="21" t="s">
        <v>95</v>
      </c>
      <c r="E4" s="16" t="s">
        <v>90</v>
      </c>
      <c r="F4" s="17" t="n">
        <v>3</v>
      </c>
      <c r="G4" s="16" t="s">
        <v>116</v>
      </c>
      <c r="H4" s="16" t="s">
        <v>117</v>
      </c>
      <c r="I4" s="19" t="n">
        <v>46211.03125</v>
      </c>
    </row>
    <row r="5" customFormat="false" ht="15" hidden="false" customHeight="false" outlineLevel="0" collapsed="false">
      <c r="A5" s="19" t="n">
        <v>46212.3125</v>
      </c>
      <c r="B5" s="17" t="s">
        <v>65</v>
      </c>
      <c r="C5" s="16" t="s">
        <v>66</v>
      </c>
      <c r="D5" s="21" t="s">
        <v>95</v>
      </c>
      <c r="E5" s="16" t="s">
        <v>97</v>
      </c>
      <c r="F5" s="17" t="n">
        <v>3</v>
      </c>
      <c r="G5" s="16" t="s">
        <v>118</v>
      </c>
      <c r="H5" s="16" t="s">
        <v>113</v>
      </c>
      <c r="I5" s="19"/>
    </row>
    <row r="6" customFormat="false" ht="15" hidden="false" customHeight="false" outlineLevel="0" collapsed="false">
      <c r="A6" s="19" t="n">
        <v>46212.4895833333</v>
      </c>
      <c r="B6" s="17" t="s">
        <v>57</v>
      </c>
      <c r="C6" s="16" t="s">
        <v>58</v>
      </c>
      <c r="D6" s="21" t="s">
        <v>95</v>
      </c>
      <c r="E6" s="16" t="s">
        <v>99</v>
      </c>
      <c r="F6" s="17" t="n">
        <v>3</v>
      </c>
      <c r="G6" s="16" t="s">
        <v>112</v>
      </c>
      <c r="H6" s="16" t="s">
        <v>115</v>
      </c>
      <c r="I6" s="19" t="n">
        <v>46212.6979166667</v>
      </c>
    </row>
    <row r="7" customFormat="false" ht="15" hidden="false" customHeight="false" outlineLevel="0" collapsed="false">
      <c r="A7" s="19" t="n">
        <v>46213.5833333333</v>
      </c>
      <c r="B7" s="17" t="s">
        <v>74</v>
      </c>
      <c r="C7" s="16" t="s">
        <v>75</v>
      </c>
      <c r="D7" s="21" t="s">
        <v>95</v>
      </c>
      <c r="E7" s="16" t="s">
        <v>97</v>
      </c>
      <c r="F7" s="17" t="n">
        <v>3</v>
      </c>
      <c r="G7" s="16" t="s">
        <v>114</v>
      </c>
      <c r="H7" s="16" t="s">
        <v>117</v>
      </c>
      <c r="I7" s="19" t="n">
        <v>46213.75</v>
      </c>
    </row>
    <row r="8" customFormat="false" ht="15" hidden="false" customHeight="false" outlineLevel="0" collapsed="false">
      <c r="A8" s="19" t="n">
        <v>46215.5729166667</v>
      </c>
      <c r="B8" s="17" t="s">
        <v>65</v>
      </c>
      <c r="C8" s="16" t="s">
        <v>66</v>
      </c>
      <c r="D8" s="21" t="s">
        <v>95</v>
      </c>
      <c r="E8" s="16" t="s">
        <v>90</v>
      </c>
      <c r="F8" s="17" t="n">
        <v>4</v>
      </c>
      <c r="G8" s="16" t="s">
        <v>116</v>
      </c>
      <c r="H8" s="16" t="s">
        <v>113</v>
      </c>
      <c r="I8" s="19" t="n">
        <v>46215.90625</v>
      </c>
    </row>
    <row r="9" customFormat="false" ht="15" hidden="false" customHeight="false" outlineLevel="0" collapsed="false">
      <c r="A9" s="19" t="n">
        <v>46215.7604166667</v>
      </c>
      <c r="B9" s="17" t="s">
        <v>46</v>
      </c>
      <c r="C9" s="16" t="s">
        <v>47</v>
      </c>
      <c r="D9" s="21" t="s">
        <v>95</v>
      </c>
      <c r="E9" s="16" t="s">
        <v>99</v>
      </c>
      <c r="F9" s="17" t="n">
        <v>3</v>
      </c>
      <c r="G9" s="16" t="s">
        <v>118</v>
      </c>
      <c r="H9" s="16" t="s">
        <v>115</v>
      </c>
      <c r="I9" s="19"/>
    </row>
    <row r="10" customFormat="false" ht="15" hidden="false" customHeight="false" outlineLevel="0" collapsed="false">
      <c r="A10" s="19" t="n">
        <v>46216.3854166667</v>
      </c>
      <c r="B10" s="17" t="s">
        <v>46</v>
      </c>
      <c r="C10" s="16" t="s">
        <v>47</v>
      </c>
      <c r="D10" s="21" t="s">
        <v>95</v>
      </c>
      <c r="E10" s="16" t="s">
        <v>99</v>
      </c>
      <c r="F10" s="17" t="n">
        <v>3</v>
      </c>
      <c r="G10" s="16" t="s">
        <v>112</v>
      </c>
      <c r="H10" s="16" t="s">
        <v>117</v>
      </c>
      <c r="I10" s="19" t="n">
        <v>46216.4270833333</v>
      </c>
    </row>
    <row r="11" customFormat="false" ht="15" hidden="false" customHeight="false" outlineLevel="0" collapsed="false">
      <c r="A11" s="19" t="n">
        <v>46216.6354166667</v>
      </c>
      <c r="B11" s="17" t="s">
        <v>74</v>
      </c>
      <c r="C11" s="16" t="s">
        <v>75</v>
      </c>
      <c r="D11" s="21" t="s">
        <v>95</v>
      </c>
      <c r="E11" s="16" t="s">
        <v>97</v>
      </c>
      <c r="F11" s="17" t="n">
        <v>3</v>
      </c>
      <c r="G11" s="16" t="s">
        <v>114</v>
      </c>
      <c r="H11" s="16" t="s">
        <v>113</v>
      </c>
      <c r="I11" s="19" t="n">
        <v>46217.0104166667</v>
      </c>
    </row>
    <row r="12" customFormat="false" ht="15" hidden="false" customHeight="false" outlineLevel="0" collapsed="false">
      <c r="A12" s="19" t="n">
        <v>46218.8645833333</v>
      </c>
      <c r="B12" s="17" t="s">
        <v>46</v>
      </c>
      <c r="C12" s="16" t="s">
        <v>47</v>
      </c>
      <c r="D12" s="21" t="s">
        <v>95</v>
      </c>
      <c r="E12" s="16" t="s">
        <v>100</v>
      </c>
      <c r="F12" s="17" t="n">
        <v>4</v>
      </c>
      <c r="G12" s="16" t="s">
        <v>116</v>
      </c>
      <c r="H12" s="16" t="s">
        <v>115</v>
      </c>
      <c r="I12" s="19" t="n">
        <v>46219.3645833333</v>
      </c>
    </row>
    <row r="13" customFormat="false" ht="15" hidden="false" customHeight="false" outlineLevel="0" collapsed="false">
      <c r="A13" s="23" t="n">
        <v>46220.3020833333</v>
      </c>
      <c r="B13" s="24" t="s">
        <v>57</v>
      </c>
      <c r="C13" s="25" t="s">
        <v>58</v>
      </c>
      <c r="D13" s="22" t="s">
        <v>103</v>
      </c>
      <c r="E13" s="25" t="s">
        <v>102</v>
      </c>
      <c r="F13" s="24" t="n">
        <v>5</v>
      </c>
      <c r="G13" s="25" t="s">
        <v>118</v>
      </c>
      <c r="H13" s="25" t="s">
        <v>117</v>
      </c>
      <c r="I13" s="23"/>
    </row>
    <row r="14" customFormat="false" ht="15" hidden="false" customHeight="false" outlineLevel="0" collapsed="false">
      <c r="A14" s="23" t="n">
        <v>46223.34375</v>
      </c>
      <c r="B14" s="24" t="s">
        <v>76</v>
      </c>
      <c r="C14" s="25" t="s">
        <v>77</v>
      </c>
      <c r="D14" s="22" t="s">
        <v>103</v>
      </c>
      <c r="E14" s="25" t="s">
        <v>90</v>
      </c>
      <c r="F14" s="24" t="n">
        <v>5</v>
      </c>
      <c r="G14" s="25" t="s">
        <v>112</v>
      </c>
      <c r="H14" s="25" t="s">
        <v>113</v>
      </c>
      <c r="I14" s="23" t="n">
        <v>46223.8020833333</v>
      </c>
    </row>
    <row r="15" customFormat="false" ht="15" hidden="false" customHeight="false" outlineLevel="0" collapsed="false">
      <c r="A15" s="23" t="n">
        <v>46223.40625</v>
      </c>
      <c r="B15" s="24" t="s">
        <v>70</v>
      </c>
      <c r="C15" s="25" t="s">
        <v>71</v>
      </c>
      <c r="D15" s="22" t="s">
        <v>103</v>
      </c>
      <c r="E15" s="25" t="s">
        <v>100</v>
      </c>
      <c r="F15" s="24" t="n">
        <v>5</v>
      </c>
      <c r="G15" s="25" t="s">
        <v>114</v>
      </c>
      <c r="H15" s="25" t="s">
        <v>115</v>
      </c>
      <c r="I15" s="23" t="n">
        <v>46223.5729166667</v>
      </c>
    </row>
    <row r="16" customFormat="false" ht="15" hidden="false" customHeight="false" outlineLevel="0" collapsed="false">
      <c r="A16" s="19" t="n">
        <v>46224.4375</v>
      </c>
      <c r="B16" s="17" t="s">
        <v>46</v>
      </c>
      <c r="C16" s="16" t="s">
        <v>47</v>
      </c>
      <c r="D16" s="21" t="s">
        <v>95</v>
      </c>
      <c r="E16" s="16" t="s">
        <v>97</v>
      </c>
      <c r="F16" s="17" t="n">
        <v>3</v>
      </c>
      <c r="G16" s="16" t="s">
        <v>116</v>
      </c>
      <c r="H16" s="16" t="s">
        <v>117</v>
      </c>
      <c r="I16" s="19" t="n">
        <v>46224.4791666667</v>
      </c>
    </row>
    <row r="17" customFormat="false" ht="15" hidden="false" customHeight="false" outlineLevel="0" collapsed="false">
      <c r="A17" s="19" t="n">
        <v>46225.3854166667</v>
      </c>
      <c r="B17" s="17" t="s">
        <v>65</v>
      </c>
      <c r="C17" s="16" t="s">
        <v>66</v>
      </c>
      <c r="D17" s="21" t="s">
        <v>95</v>
      </c>
      <c r="E17" s="16" t="s">
        <v>90</v>
      </c>
      <c r="F17" s="17" t="n">
        <v>4</v>
      </c>
      <c r="G17" s="16" t="s">
        <v>118</v>
      </c>
      <c r="H17" s="16" t="s">
        <v>113</v>
      </c>
      <c r="I17" s="19"/>
    </row>
    <row r="18" customFormat="false" ht="15" hidden="false" customHeight="false" outlineLevel="0" collapsed="false">
      <c r="A18" s="19" t="n">
        <v>46228.6979166667</v>
      </c>
      <c r="B18" s="17" t="s">
        <v>57</v>
      </c>
      <c r="C18" s="16" t="s">
        <v>58</v>
      </c>
      <c r="D18" s="21" t="s">
        <v>95</v>
      </c>
      <c r="E18" s="16" t="s">
        <v>101</v>
      </c>
      <c r="F18" s="17" t="n">
        <v>4</v>
      </c>
      <c r="G18" s="16" t="s">
        <v>112</v>
      </c>
      <c r="H18" s="16" t="s">
        <v>115</v>
      </c>
      <c r="I18" s="19" t="n">
        <v>46229.4895833333</v>
      </c>
    </row>
    <row r="19" customFormat="false" ht="15" hidden="false" customHeight="false" outlineLevel="0" collapsed="false">
      <c r="A19" s="19" t="n">
        <v>46228.8854166667</v>
      </c>
      <c r="B19" s="17" t="s">
        <v>76</v>
      </c>
      <c r="C19" s="16" t="s">
        <v>77</v>
      </c>
      <c r="D19" s="21" t="s">
        <v>95</v>
      </c>
      <c r="E19" s="16" t="s">
        <v>90</v>
      </c>
      <c r="F19" s="17" t="n">
        <v>4</v>
      </c>
      <c r="G19" s="16" t="s">
        <v>114</v>
      </c>
      <c r="H19" s="16" t="s">
        <v>117</v>
      </c>
      <c r="I19" s="19" t="n">
        <v>46229.1770833333</v>
      </c>
    </row>
    <row r="20" customFormat="false" ht="15" hidden="false" customHeight="false" outlineLevel="0" collapsed="false">
      <c r="A20" s="19" t="n">
        <v>46229.7083333333</v>
      </c>
      <c r="B20" s="17" t="s">
        <v>80</v>
      </c>
      <c r="C20" s="16" t="s">
        <v>81</v>
      </c>
      <c r="D20" s="21" t="s">
        <v>95</v>
      </c>
      <c r="E20" s="16" t="s">
        <v>99</v>
      </c>
      <c r="F20" s="17" t="n">
        <v>3</v>
      </c>
      <c r="G20" s="16" t="s">
        <v>116</v>
      </c>
      <c r="H20" s="16" t="s">
        <v>113</v>
      </c>
      <c r="I20" s="19" t="n">
        <v>46230.5</v>
      </c>
    </row>
    <row r="21" customFormat="false" ht="15" hidden="false" customHeight="false" outlineLevel="0" collapsed="false">
      <c r="A21" s="23" t="n">
        <v>46229.84375</v>
      </c>
      <c r="B21" s="24" t="s">
        <v>52</v>
      </c>
      <c r="C21" s="25" t="s">
        <v>53</v>
      </c>
      <c r="D21" s="22" t="s">
        <v>103</v>
      </c>
      <c r="E21" s="25" t="s">
        <v>102</v>
      </c>
      <c r="F21" s="24" t="n">
        <v>5</v>
      </c>
      <c r="G21" s="25" t="s">
        <v>118</v>
      </c>
      <c r="H21" s="25" t="s">
        <v>115</v>
      </c>
      <c r="I21" s="23"/>
    </row>
  </sheetData>
  <autoFilter ref="A1:I21"/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3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4"/>
    <col collapsed="false" customWidth="true" hidden="false" outlineLevel="0" max="2" min="2" style="0" width="18"/>
    <col collapsed="false" customWidth="true" hidden="false" outlineLevel="0" max="5" min="3" style="0" width="14"/>
  </cols>
  <sheetData>
    <row r="1" customFormat="false" ht="27.75" hidden="false" customHeight="true" outlineLevel="0" collapsed="false">
      <c r="A1" s="15" t="s">
        <v>119</v>
      </c>
      <c r="B1" s="15" t="s">
        <v>120</v>
      </c>
      <c r="C1" s="15" t="s">
        <v>121</v>
      </c>
      <c r="D1" s="15" t="s">
        <v>122</v>
      </c>
      <c r="E1" s="15" t="s">
        <v>123</v>
      </c>
    </row>
    <row r="2" customFormat="false" ht="15" hidden="false" customHeight="false" outlineLevel="0" collapsed="false">
      <c r="A2" s="18" t="n">
        <v>46203</v>
      </c>
      <c r="B2" s="17" t="n">
        <f aca="false">SUM(C2:E2)</f>
        <v>0</v>
      </c>
      <c r="C2" s="17" t="n">
        <f aca="false">COUNTIFS(Registros!$A$2:$A$38,"&gt;="&amp;$A2,Registros!$A$2:$A$38,"&lt;"&amp;$A2+1,Registros!$F$2:$F$38,"Vermelho")</f>
        <v>0</v>
      </c>
      <c r="D2" s="17" t="n">
        <f aca="false">COUNTIFS(Registros!$A$2:$A$38,"&gt;="&amp;$A2,Registros!$A$2:$A$38,"&lt;"&amp;$A2+1,Registros!$F$2:$F$38,"Amarelo")</f>
        <v>0</v>
      </c>
      <c r="E2" s="17" t="n">
        <f aca="false">COUNTIFS(Registros!$A$2:$A$38,"&gt;="&amp;$A2,Registros!$A$2:$A$38,"&lt;"&amp;$A2+1,Registros!$F$2:$F$38,"Verde")</f>
        <v>0</v>
      </c>
    </row>
    <row r="3" customFormat="false" ht="15" hidden="false" customHeight="false" outlineLevel="0" collapsed="false">
      <c r="A3" s="18" t="n">
        <v>46204</v>
      </c>
      <c r="B3" s="17" t="n">
        <f aca="false">SUM(C3:E3)</f>
        <v>2</v>
      </c>
      <c r="C3" s="17" t="n">
        <f aca="false">COUNTIFS(Registros!$A$2:$A$38,"&gt;="&amp;$A3,Registros!$A$2:$A$38,"&lt;"&amp;$A3+1,Registros!$F$2:$F$38,"Vermelho")</f>
        <v>0</v>
      </c>
      <c r="D3" s="17" t="n">
        <f aca="false">COUNTIFS(Registros!$A$2:$A$38,"&gt;="&amp;$A3,Registros!$A$2:$A$38,"&lt;"&amp;$A3+1,Registros!$F$2:$F$38,"Amarelo")</f>
        <v>0</v>
      </c>
      <c r="E3" s="17" t="n">
        <f aca="false">COUNTIFS(Registros!$A$2:$A$38,"&gt;="&amp;$A3,Registros!$A$2:$A$38,"&lt;"&amp;$A3+1,Registros!$F$2:$F$38,"Verde")</f>
        <v>2</v>
      </c>
    </row>
    <row r="4" customFormat="false" ht="15" hidden="false" customHeight="false" outlineLevel="0" collapsed="false">
      <c r="A4" s="18" t="n">
        <v>46205</v>
      </c>
      <c r="B4" s="17" t="n">
        <f aca="false">SUM(C4:E4)</f>
        <v>0</v>
      </c>
      <c r="C4" s="17" t="n">
        <f aca="false">COUNTIFS(Registros!$A$2:$A$38,"&gt;="&amp;$A4,Registros!$A$2:$A$38,"&lt;"&amp;$A4+1,Registros!$F$2:$F$38,"Vermelho")</f>
        <v>0</v>
      </c>
      <c r="D4" s="17" t="n">
        <f aca="false">COUNTIFS(Registros!$A$2:$A$38,"&gt;="&amp;$A4,Registros!$A$2:$A$38,"&lt;"&amp;$A4+1,Registros!$F$2:$F$38,"Amarelo")</f>
        <v>0</v>
      </c>
      <c r="E4" s="17" t="n">
        <f aca="false">COUNTIFS(Registros!$A$2:$A$38,"&gt;="&amp;$A4,Registros!$A$2:$A$38,"&lt;"&amp;$A4+1,Registros!$F$2:$F$38,"Verde")</f>
        <v>0</v>
      </c>
    </row>
    <row r="5" customFormat="false" ht="15" hidden="false" customHeight="false" outlineLevel="0" collapsed="false">
      <c r="A5" s="18" t="n">
        <v>46206</v>
      </c>
      <c r="B5" s="17" t="n">
        <f aca="false">SUM(C5:E5)</f>
        <v>1</v>
      </c>
      <c r="C5" s="17" t="n">
        <f aca="false">COUNTIFS(Registros!$A$2:$A$38,"&gt;="&amp;$A5,Registros!$A$2:$A$38,"&lt;"&amp;$A5+1,Registros!$F$2:$F$38,"Vermelho")</f>
        <v>0</v>
      </c>
      <c r="D5" s="17" t="n">
        <f aca="false">COUNTIFS(Registros!$A$2:$A$38,"&gt;="&amp;$A5,Registros!$A$2:$A$38,"&lt;"&amp;$A5+1,Registros!$F$2:$F$38,"Amarelo")</f>
        <v>0</v>
      </c>
      <c r="E5" s="17" t="n">
        <f aca="false">COUNTIFS(Registros!$A$2:$A$38,"&gt;="&amp;$A5,Registros!$A$2:$A$38,"&lt;"&amp;$A5+1,Registros!$F$2:$F$38,"Verde")</f>
        <v>1</v>
      </c>
    </row>
    <row r="6" customFormat="false" ht="15" hidden="false" customHeight="false" outlineLevel="0" collapsed="false">
      <c r="A6" s="18" t="n">
        <v>46207</v>
      </c>
      <c r="B6" s="17" t="n">
        <f aca="false">SUM(C6:E6)</f>
        <v>1</v>
      </c>
      <c r="C6" s="17" t="n">
        <f aca="false">COUNTIFS(Registros!$A$2:$A$38,"&gt;="&amp;$A6,Registros!$A$2:$A$38,"&lt;"&amp;$A6+1,Registros!$F$2:$F$38,"Vermelho")</f>
        <v>0</v>
      </c>
      <c r="D6" s="17" t="n">
        <f aca="false">COUNTIFS(Registros!$A$2:$A$38,"&gt;="&amp;$A6,Registros!$A$2:$A$38,"&lt;"&amp;$A6+1,Registros!$F$2:$F$38,"Amarelo")</f>
        <v>1</v>
      </c>
      <c r="E6" s="17" t="n">
        <f aca="false">COUNTIFS(Registros!$A$2:$A$38,"&gt;="&amp;$A6,Registros!$A$2:$A$38,"&lt;"&amp;$A6+1,Registros!$F$2:$F$38,"Verde")</f>
        <v>0</v>
      </c>
    </row>
    <row r="7" customFormat="false" ht="15" hidden="false" customHeight="false" outlineLevel="0" collapsed="false">
      <c r="A7" s="18" t="n">
        <v>46208</v>
      </c>
      <c r="B7" s="17" t="n">
        <f aca="false">SUM(C7:E7)</f>
        <v>1</v>
      </c>
      <c r="C7" s="17" t="n">
        <f aca="false">COUNTIFS(Registros!$A$2:$A$38,"&gt;="&amp;$A7,Registros!$A$2:$A$38,"&lt;"&amp;$A7+1,Registros!$F$2:$F$38,"Vermelho")</f>
        <v>0</v>
      </c>
      <c r="D7" s="17" t="n">
        <f aca="false">COUNTIFS(Registros!$A$2:$A$38,"&gt;="&amp;$A7,Registros!$A$2:$A$38,"&lt;"&amp;$A7+1,Registros!$F$2:$F$38,"Amarelo")</f>
        <v>1</v>
      </c>
      <c r="E7" s="17" t="n">
        <f aca="false">COUNTIFS(Registros!$A$2:$A$38,"&gt;="&amp;$A7,Registros!$A$2:$A$38,"&lt;"&amp;$A7+1,Registros!$F$2:$F$38,"Verde")</f>
        <v>0</v>
      </c>
    </row>
    <row r="8" customFormat="false" ht="15" hidden="false" customHeight="false" outlineLevel="0" collapsed="false">
      <c r="A8" s="18" t="n">
        <v>46209</v>
      </c>
      <c r="B8" s="17" t="n">
        <f aca="false">SUM(C8:E8)</f>
        <v>0</v>
      </c>
      <c r="C8" s="17" t="n">
        <f aca="false">COUNTIFS(Registros!$A$2:$A$38,"&gt;="&amp;$A8,Registros!$A$2:$A$38,"&lt;"&amp;$A8+1,Registros!$F$2:$F$38,"Vermelho")</f>
        <v>0</v>
      </c>
      <c r="D8" s="17" t="n">
        <f aca="false">COUNTIFS(Registros!$A$2:$A$38,"&gt;="&amp;$A8,Registros!$A$2:$A$38,"&lt;"&amp;$A8+1,Registros!$F$2:$F$38,"Amarelo")</f>
        <v>0</v>
      </c>
      <c r="E8" s="17" t="n">
        <f aca="false">COUNTIFS(Registros!$A$2:$A$38,"&gt;="&amp;$A8,Registros!$A$2:$A$38,"&lt;"&amp;$A8+1,Registros!$F$2:$F$38,"Verde")</f>
        <v>0</v>
      </c>
    </row>
    <row r="9" customFormat="false" ht="15" hidden="false" customHeight="false" outlineLevel="0" collapsed="false">
      <c r="A9" s="18" t="n">
        <v>46210</v>
      </c>
      <c r="B9" s="17" t="n">
        <f aca="false">SUM(C9:E9)</f>
        <v>1</v>
      </c>
      <c r="C9" s="17" t="n">
        <f aca="false">COUNTIFS(Registros!$A$2:$A$38,"&gt;="&amp;$A9,Registros!$A$2:$A$38,"&lt;"&amp;$A9+1,Registros!$F$2:$F$38,"Vermelho")</f>
        <v>0</v>
      </c>
      <c r="D9" s="17" t="n">
        <f aca="false">COUNTIFS(Registros!$A$2:$A$38,"&gt;="&amp;$A9,Registros!$A$2:$A$38,"&lt;"&amp;$A9+1,Registros!$F$2:$F$38,"Amarelo")</f>
        <v>1</v>
      </c>
      <c r="E9" s="17" t="n">
        <f aca="false">COUNTIFS(Registros!$A$2:$A$38,"&gt;="&amp;$A9,Registros!$A$2:$A$38,"&lt;"&amp;$A9+1,Registros!$F$2:$F$38,"Verde")</f>
        <v>0</v>
      </c>
    </row>
    <row r="10" customFormat="false" ht="15" hidden="false" customHeight="false" outlineLevel="0" collapsed="false">
      <c r="A10" s="18" t="n">
        <v>46211</v>
      </c>
      <c r="B10" s="17" t="n">
        <f aca="false">SUM(C10:E10)</f>
        <v>1</v>
      </c>
      <c r="C10" s="17" t="n">
        <f aca="false">COUNTIFS(Registros!$A$2:$A$38,"&gt;="&amp;$A10,Registros!$A$2:$A$38,"&lt;"&amp;$A10+1,Registros!$F$2:$F$38,"Vermelho")</f>
        <v>0</v>
      </c>
      <c r="D10" s="17" t="n">
        <f aca="false">COUNTIFS(Registros!$A$2:$A$38,"&gt;="&amp;$A10,Registros!$A$2:$A$38,"&lt;"&amp;$A10+1,Registros!$F$2:$F$38,"Amarelo")</f>
        <v>0</v>
      </c>
      <c r="E10" s="17" t="n">
        <f aca="false">COUNTIFS(Registros!$A$2:$A$38,"&gt;="&amp;$A10,Registros!$A$2:$A$38,"&lt;"&amp;$A10+1,Registros!$F$2:$F$38,"Verde")</f>
        <v>1</v>
      </c>
    </row>
    <row r="11" customFormat="false" ht="15" hidden="false" customHeight="false" outlineLevel="0" collapsed="false">
      <c r="A11" s="18" t="n">
        <v>46212</v>
      </c>
      <c r="B11" s="17" t="n">
        <f aca="false">SUM(C11:E11)</f>
        <v>3</v>
      </c>
      <c r="C11" s="17" t="n">
        <f aca="false">COUNTIFS(Registros!$A$2:$A$38,"&gt;="&amp;$A11,Registros!$A$2:$A$38,"&lt;"&amp;$A11+1,Registros!$F$2:$F$38,"Vermelho")</f>
        <v>0</v>
      </c>
      <c r="D11" s="17" t="n">
        <f aca="false">COUNTIFS(Registros!$A$2:$A$38,"&gt;="&amp;$A11,Registros!$A$2:$A$38,"&lt;"&amp;$A11+1,Registros!$F$2:$F$38,"Amarelo")</f>
        <v>2</v>
      </c>
      <c r="E11" s="17" t="n">
        <f aca="false">COUNTIFS(Registros!$A$2:$A$38,"&gt;="&amp;$A11,Registros!$A$2:$A$38,"&lt;"&amp;$A11+1,Registros!$F$2:$F$38,"Verde")</f>
        <v>1</v>
      </c>
    </row>
    <row r="12" customFormat="false" ht="15" hidden="false" customHeight="false" outlineLevel="0" collapsed="false">
      <c r="A12" s="18" t="n">
        <v>46213</v>
      </c>
      <c r="B12" s="17" t="n">
        <f aca="false">SUM(C12:E12)</f>
        <v>2</v>
      </c>
      <c r="C12" s="17" t="n">
        <f aca="false">COUNTIFS(Registros!$A$2:$A$38,"&gt;="&amp;$A12,Registros!$A$2:$A$38,"&lt;"&amp;$A12+1,Registros!$F$2:$F$38,"Vermelho")</f>
        <v>0</v>
      </c>
      <c r="D12" s="17" t="n">
        <f aca="false">COUNTIFS(Registros!$A$2:$A$38,"&gt;="&amp;$A12,Registros!$A$2:$A$38,"&lt;"&amp;$A12+1,Registros!$F$2:$F$38,"Amarelo")</f>
        <v>1</v>
      </c>
      <c r="E12" s="17" t="n">
        <f aca="false">COUNTIFS(Registros!$A$2:$A$38,"&gt;="&amp;$A12,Registros!$A$2:$A$38,"&lt;"&amp;$A12+1,Registros!$F$2:$F$38,"Verde")</f>
        <v>1</v>
      </c>
    </row>
    <row r="13" customFormat="false" ht="15" hidden="false" customHeight="false" outlineLevel="0" collapsed="false">
      <c r="A13" s="18" t="n">
        <v>46214</v>
      </c>
      <c r="B13" s="17" t="n">
        <f aca="false">SUM(C13:E13)</f>
        <v>0</v>
      </c>
      <c r="C13" s="17" t="n">
        <f aca="false">COUNTIFS(Registros!$A$2:$A$38,"&gt;="&amp;$A13,Registros!$A$2:$A$38,"&lt;"&amp;$A13+1,Registros!$F$2:$F$38,"Vermelho")</f>
        <v>0</v>
      </c>
      <c r="D13" s="17" t="n">
        <f aca="false">COUNTIFS(Registros!$A$2:$A$38,"&gt;="&amp;$A13,Registros!$A$2:$A$38,"&lt;"&amp;$A13+1,Registros!$F$2:$F$38,"Amarelo")</f>
        <v>0</v>
      </c>
      <c r="E13" s="17" t="n">
        <f aca="false">COUNTIFS(Registros!$A$2:$A$38,"&gt;="&amp;$A13,Registros!$A$2:$A$38,"&lt;"&amp;$A13+1,Registros!$F$2:$F$38,"Verde")</f>
        <v>0</v>
      </c>
    </row>
    <row r="14" customFormat="false" ht="15" hidden="false" customHeight="false" outlineLevel="0" collapsed="false">
      <c r="A14" s="18" t="n">
        <v>46215</v>
      </c>
      <c r="B14" s="17" t="n">
        <f aca="false">SUM(C14:E14)</f>
        <v>3</v>
      </c>
      <c r="C14" s="17" t="n">
        <f aca="false">COUNTIFS(Registros!$A$2:$A$38,"&gt;="&amp;$A14,Registros!$A$2:$A$38,"&lt;"&amp;$A14+1,Registros!$F$2:$F$38,"Vermelho")</f>
        <v>0</v>
      </c>
      <c r="D14" s="17" t="n">
        <f aca="false">COUNTIFS(Registros!$A$2:$A$38,"&gt;="&amp;$A14,Registros!$A$2:$A$38,"&lt;"&amp;$A14+1,Registros!$F$2:$F$38,"Amarelo")</f>
        <v>2</v>
      </c>
      <c r="E14" s="17" t="n">
        <f aca="false">COUNTIFS(Registros!$A$2:$A$38,"&gt;="&amp;$A14,Registros!$A$2:$A$38,"&lt;"&amp;$A14+1,Registros!$F$2:$F$38,"Verde")</f>
        <v>1</v>
      </c>
    </row>
    <row r="15" customFormat="false" ht="15" hidden="false" customHeight="false" outlineLevel="0" collapsed="false">
      <c r="A15" s="18" t="n">
        <v>46216</v>
      </c>
      <c r="B15" s="17" t="n">
        <f aca="false">SUM(C15:E15)</f>
        <v>4</v>
      </c>
      <c r="C15" s="17" t="n">
        <f aca="false">COUNTIFS(Registros!$A$2:$A$38,"&gt;="&amp;$A15,Registros!$A$2:$A$38,"&lt;"&amp;$A15+1,Registros!$F$2:$F$38,"Vermelho")</f>
        <v>0</v>
      </c>
      <c r="D15" s="17" t="n">
        <f aca="false">COUNTIFS(Registros!$A$2:$A$38,"&gt;="&amp;$A15,Registros!$A$2:$A$38,"&lt;"&amp;$A15+1,Registros!$F$2:$F$38,"Amarelo")</f>
        <v>2</v>
      </c>
      <c r="E15" s="17" t="n">
        <f aca="false">COUNTIFS(Registros!$A$2:$A$38,"&gt;="&amp;$A15,Registros!$A$2:$A$38,"&lt;"&amp;$A15+1,Registros!$F$2:$F$38,"Verde")</f>
        <v>2</v>
      </c>
    </row>
    <row r="16" customFormat="false" ht="15" hidden="false" customHeight="false" outlineLevel="0" collapsed="false">
      <c r="A16" s="18" t="n">
        <v>46217</v>
      </c>
      <c r="B16" s="17" t="n">
        <f aca="false">SUM(C16:E16)</f>
        <v>1</v>
      </c>
      <c r="C16" s="17" t="n">
        <f aca="false">COUNTIFS(Registros!$A$2:$A$38,"&gt;="&amp;$A16,Registros!$A$2:$A$38,"&lt;"&amp;$A16+1,Registros!$F$2:$F$38,"Vermelho")</f>
        <v>0</v>
      </c>
      <c r="D16" s="17" t="n">
        <f aca="false">COUNTIFS(Registros!$A$2:$A$38,"&gt;="&amp;$A16,Registros!$A$2:$A$38,"&lt;"&amp;$A16+1,Registros!$F$2:$F$38,"Amarelo")</f>
        <v>0</v>
      </c>
      <c r="E16" s="17" t="n">
        <f aca="false">COUNTIFS(Registros!$A$2:$A$38,"&gt;="&amp;$A16,Registros!$A$2:$A$38,"&lt;"&amp;$A16+1,Registros!$F$2:$F$38,"Verde")</f>
        <v>1</v>
      </c>
    </row>
    <row r="17" customFormat="false" ht="15" hidden="false" customHeight="false" outlineLevel="0" collapsed="false">
      <c r="A17" s="18" t="n">
        <v>46218</v>
      </c>
      <c r="B17" s="17" t="n">
        <f aca="false">SUM(C17:E17)</f>
        <v>3</v>
      </c>
      <c r="C17" s="17" t="n">
        <f aca="false">COUNTIFS(Registros!$A$2:$A$38,"&gt;="&amp;$A17,Registros!$A$2:$A$38,"&lt;"&amp;$A17+1,Registros!$F$2:$F$38,"Vermelho")</f>
        <v>0</v>
      </c>
      <c r="D17" s="17" t="n">
        <f aca="false">COUNTIFS(Registros!$A$2:$A$38,"&gt;="&amp;$A17,Registros!$A$2:$A$38,"&lt;"&amp;$A17+1,Registros!$F$2:$F$38,"Amarelo")</f>
        <v>1</v>
      </c>
      <c r="E17" s="17" t="n">
        <f aca="false">COUNTIFS(Registros!$A$2:$A$38,"&gt;="&amp;$A17,Registros!$A$2:$A$38,"&lt;"&amp;$A17+1,Registros!$F$2:$F$38,"Verde")</f>
        <v>2</v>
      </c>
    </row>
    <row r="18" customFormat="false" ht="15" hidden="false" customHeight="false" outlineLevel="0" collapsed="false">
      <c r="A18" s="18" t="n">
        <v>46219</v>
      </c>
      <c r="B18" s="17" t="n">
        <f aca="false">SUM(C18:E18)</f>
        <v>1</v>
      </c>
      <c r="C18" s="17" t="n">
        <f aca="false">COUNTIFS(Registros!$A$2:$A$38,"&gt;="&amp;$A18,Registros!$A$2:$A$38,"&lt;"&amp;$A18+1,Registros!$F$2:$F$38,"Vermelho")</f>
        <v>0</v>
      </c>
      <c r="D18" s="17" t="n">
        <f aca="false">COUNTIFS(Registros!$A$2:$A$38,"&gt;="&amp;$A18,Registros!$A$2:$A$38,"&lt;"&amp;$A18+1,Registros!$F$2:$F$38,"Amarelo")</f>
        <v>0</v>
      </c>
      <c r="E18" s="17" t="n">
        <f aca="false">COUNTIFS(Registros!$A$2:$A$38,"&gt;="&amp;$A18,Registros!$A$2:$A$38,"&lt;"&amp;$A18+1,Registros!$F$2:$F$38,"Verde")</f>
        <v>1</v>
      </c>
    </row>
    <row r="19" customFormat="false" ht="15" hidden="false" customHeight="false" outlineLevel="0" collapsed="false">
      <c r="A19" s="18" t="n">
        <v>46220</v>
      </c>
      <c r="B19" s="17" t="n">
        <f aca="false">SUM(C19:E19)</f>
        <v>1</v>
      </c>
      <c r="C19" s="17" t="n">
        <f aca="false">COUNTIFS(Registros!$A$2:$A$38,"&gt;="&amp;$A19,Registros!$A$2:$A$38,"&lt;"&amp;$A19+1,Registros!$F$2:$F$38,"Vermelho")</f>
        <v>1</v>
      </c>
      <c r="D19" s="17" t="n">
        <f aca="false">COUNTIFS(Registros!$A$2:$A$38,"&gt;="&amp;$A19,Registros!$A$2:$A$38,"&lt;"&amp;$A19+1,Registros!$F$2:$F$38,"Amarelo")</f>
        <v>0</v>
      </c>
      <c r="E19" s="17" t="n">
        <f aca="false">COUNTIFS(Registros!$A$2:$A$38,"&gt;="&amp;$A19,Registros!$A$2:$A$38,"&lt;"&amp;$A19+1,Registros!$F$2:$F$38,"Verde")</f>
        <v>0</v>
      </c>
    </row>
    <row r="20" customFormat="false" ht="15" hidden="false" customHeight="false" outlineLevel="0" collapsed="false">
      <c r="A20" s="18" t="n">
        <v>46221</v>
      </c>
      <c r="B20" s="17" t="n">
        <f aca="false">SUM(C20:E20)</f>
        <v>1</v>
      </c>
      <c r="C20" s="17" t="n">
        <f aca="false">COUNTIFS(Registros!$A$2:$A$38,"&gt;="&amp;$A20,Registros!$A$2:$A$38,"&lt;"&amp;$A20+1,Registros!$F$2:$F$38,"Vermelho")</f>
        <v>0</v>
      </c>
      <c r="D20" s="17" t="n">
        <f aca="false">COUNTIFS(Registros!$A$2:$A$38,"&gt;="&amp;$A20,Registros!$A$2:$A$38,"&lt;"&amp;$A20+1,Registros!$F$2:$F$38,"Amarelo")</f>
        <v>0</v>
      </c>
      <c r="E20" s="17" t="n">
        <f aca="false">COUNTIFS(Registros!$A$2:$A$38,"&gt;="&amp;$A20,Registros!$A$2:$A$38,"&lt;"&amp;$A20+1,Registros!$F$2:$F$38,"Verde")</f>
        <v>1</v>
      </c>
    </row>
    <row r="21" customFormat="false" ht="15" hidden="false" customHeight="false" outlineLevel="0" collapsed="false">
      <c r="A21" s="18" t="n">
        <v>46222</v>
      </c>
      <c r="B21" s="17" t="n">
        <f aca="false">SUM(C21:E21)</f>
        <v>0</v>
      </c>
      <c r="C21" s="17" t="n">
        <f aca="false">COUNTIFS(Registros!$A$2:$A$38,"&gt;="&amp;$A21,Registros!$A$2:$A$38,"&lt;"&amp;$A21+1,Registros!$F$2:$F$38,"Vermelho")</f>
        <v>0</v>
      </c>
      <c r="D21" s="17" t="n">
        <f aca="false">COUNTIFS(Registros!$A$2:$A$38,"&gt;="&amp;$A21,Registros!$A$2:$A$38,"&lt;"&amp;$A21+1,Registros!$F$2:$F$38,"Amarelo")</f>
        <v>0</v>
      </c>
      <c r="E21" s="17" t="n">
        <f aca="false">COUNTIFS(Registros!$A$2:$A$38,"&gt;="&amp;$A21,Registros!$A$2:$A$38,"&lt;"&amp;$A21+1,Registros!$F$2:$F$38,"Verde")</f>
        <v>0</v>
      </c>
    </row>
    <row r="22" customFormat="false" ht="15" hidden="false" customHeight="false" outlineLevel="0" collapsed="false">
      <c r="A22" s="18" t="n">
        <v>46223</v>
      </c>
      <c r="B22" s="17" t="n">
        <f aca="false">SUM(C22:E22)</f>
        <v>3</v>
      </c>
      <c r="C22" s="17" t="n">
        <f aca="false">COUNTIFS(Registros!$A$2:$A$38,"&gt;="&amp;$A22,Registros!$A$2:$A$38,"&lt;"&amp;$A22+1,Registros!$F$2:$F$38,"Vermelho")</f>
        <v>2</v>
      </c>
      <c r="D22" s="17" t="n">
        <f aca="false">COUNTIFS(Registros!$A$2:$A$38,"&gt;="&amp;$A22,Registros!$A$2:$A$38,"&lt;"&amp;$A22+1,Registros!$F$2:$F$38,"Amarelo")</f>
        <v>0</v>
      </c>
      <c r="E22" s="17" t="n">
        <f aca="false">COUNTIFS(Registros!$A$2:$A$38,"&gt;="&amp;$A22,Registros!$A$2:$A$38,"&lt;"&amp;$A22+1,Registros!$F$2:$F$38,"Verde")</f>
        <v>1</v>
      </c>
    </row>
    <row r="23" customFormat="false" ht="15" hidden="false" customHeight="false" outlineLevel="0" collapsed="false">
      <c r="A23" s="18" t="n">
        <v>46224</v>
      </c>
      <c r="B23" s="17" t="n">
        <f aca="false">SUM(C23:E23)</f>
        <v>1</v>
      </c>
      <c r="C23" s="17" t="n">
        <f aca="false">COUNTIFS(Registros!$A$2:$A$38,"&gt;="&amp;$A23,Registros!$A$2:$A$38,"&lt;"&amp;$A23+1,Registros!$F$2:$F$38,"Vermelho")</f>
        <v>0</v>
      </c>
      <c r="D23" s="17" t="n">
        <f aca="false">COUNTIFS(Registros!$A$2:$A$38,"&gt;="&amp;$A23,Registros!$A$2:$A$38,"&lt;"&amp;$A23+1,Registros!$F$2:$F$38,"Amarelo")</f>
        <v>1</v>
      </c>
      <c r="E23" s="17" t="n">
        <f aca="false">COUNTIFS(Registros!$A$2:$A$38,"&gt;="&amp;$A23,Registros!$A$2:$A$38,"&lt;"&amp;$A23+1,Registros!$F$2:$F$38,"Verde")</f>
        <v>0</v>
      </c>
    </row>
    <row r="24" customFormat="false" ht="15" hidden="false" customHeight="false" outlineLevel="0" collapsed="false">
      <c r="A24" s="18" t="n">
        <v>46225</v>
      </c>
      <c r="B24" s="17" t="n">
        <f aca="false">SUM(C24:E24)</f>
        <v>1</v>
      </c>
      <c r="C24" s="17" t="n">
        <f aca="false">COUNTIFS(Registros!$A$2:$A$38,"&gt;="&amp;$A24,Registros!$A$2:$A$38,"&lt;"&amp;$A24+1,Registros!$F$2:$F$38,"Vermelho")</f>
        <v>0</v>
      </c>
      <c r="D24" s="17" t="n">
        <f aca="false">COUNTIFS(Registros!$A$2:$A$38,"&gt;="&amp;$A24,Registros!$A$2:$A$38,"&lt;"&amp;$A24+1,Registros!$F$2:$F$38,"Amarelo")</f>
        <v>1</v>
      </c>
      <c r="E24" s="17" t="n">
        <f aca="false">COUNTIFS(Registros!$A$2:$A$38,"&gt;="&amp;$A24,Registros!$A$2:$A$38,"&lt;"&amp;$A24+1,Registros!$F$2:$F$38,"Verde")</f>
        <v>0</v>
      </c>
    </row>
    <row r="25" customFormat="false" ht="15" hidden="false" customHeight="false" outlineLevel="0" collapsed="false">
      <c r="A25" s="18" t="n">
        <v>46226</v>
      </c>
      <c r="B25" s="17" t="n">
        <f aca="false">SUM(C25:E25)</f>
        <v>0</v>
      </c>
      <c r="C25" s="17" t="n">
        <f aca="false">COUNTIFS(Registros!$A$2:$A$38,"&gt;="&amp;$A25,Registros!$A$2:$A$38,"&lt;"&amp;$A25+1,Registros!$F$2:$F$38,"Vermelho")</f>
        <v>0</v>
      </c>
      <c r="D25" s="17" t="n">
        <f aca="false">COUNTIFS(Registros!$A$2:$A$38,"&gt;="&amp;$A25,Registros!$A$2:$A$38,"&lt;"&amp;$A25+1,Registros!$F$2:$F$38,"Amarelo")</f>
        <v>0</v>
      </c>
      <c r="E25" s="17" t="n">
        <f aca="false">COUNTIFS(Registros!$A$2:$A$38,"&gt;="&amp;$A25,Registros!$A$2:$A$38,"&lt;"&amp;$A25+1,Registros!$F$2:$F$38,"Verde")</f>
        <v>0</v>
      </c>
    </row>
    <row r="26" customFormat="false" ht="15" hidden="false" customHeight="false" outlineLevel="0" collapsed="false">
      <c r="A26" s="18" t="n">
        <v>46227</v>
      </c>
      <c r="B26" s="17" t="n">
        <f aca="false">SUM(C26:E26)</f>
        <v>0</v>
      </c>
      <c r="C26" s="17" t="n">
        <f aca="false">COUNTIFS(Registros!$A$2:$A$38,"&gt;="&amp;$A26,Registros!$A$2:$A$38,"&lt;"&amp;$A26+1,Registros!$F$2:$F$38,"Vermelho")</f>
        <v>0</v>
      </c>
      <c r="D26" s="17" t="n">
        <f aca="false">COUNTIFS(Registros!$A$2:$A$38,"&gt;="&amp;$A26,Registros!$A$2:$A$38,"&lt;"&amp;$A26+1,Registros!$F$2:$F$38,"Amarelo")</f>
        <v>0</v>
      </c>
      <c r="E26" s="17" t="n">
        <f aca="false">COUNTIFS(Registros!$A$2:$A$38,"&gt;="&amp;$A26,Registros!$A$2:$A$38,"&lt;"&amp;$A26+1,Registros!$F$2:$F$38,"Verde")</f>
        <v>0</v>
      </c>
    </row>
    <row r="27" customFormat="false" ht="15" hidden="false" customHeight="false" outlineLevel="0" collapsed="false">
      <c r="A27" s="18" t="n">
        <v>46228</v>
      </c>
      <c r="B27" s="17" t="n">
        <f aca="false">SUM(C27:E27)</f>
        <v>2</v>
      </c>
      <c r="C27" s="17" t="n">
        <f aca="false">COUNTIFS(Registros!$A$2:$A$38,"&gt;="&amp;$A27,Registros!$A$2:$A$38,"&lt;"&amp;$A27+1,Registros!$F$2:$F$38,"Vermelho")</f>
        <v>0</v>
      </c>
      <c r="D27" s="17" t="n">
        <f aca="false">COUNTIFS(Registros!$A$2:$A$38,"&gt;="&amp;$A27,Registros!$A$2:$A$38,"&lt;"&amp;$A27+1,Registros!$F$2:$F$38,"Amarelo")</f>
        <v>2</v>
      </c>
      <c r="E27" s="17" t="n">
        <f aca="false">COUNTIFS(Registros!$A$2:$A$38,"&gt;="&amp;$A27,Registros!$A$2:$A$38,"&lt;"&amp;$A27+1,Registros!$F$2:$F$38,"Verde")</f>
        <v>0</v>
      </c>
    </row>
    <row r="28" customFormat="false" ht="15" hidden="false" customHeight="false" outlineLevel="0" collapsed="false">
      <c r="A28" s="18" t="n">
        <v>46229</v>
      </c>
      <c r="B28" s="17" t="n">
        <f aca="false">SUM(C28:E28)</f>
        <v>3</v>
      </c>
      <c r="C28" s="17" t="n">
        <f aca="false">COUNTIFS(Registros!$A$2:$A$38,"&gt;="&amp;$A28,Registros!$A$2:$A$38,"&lt;"&amp;$A28+1,Registros!$F$2:$F$38,"Vermelho")</f>
        <v>1</v>
      </c>
      <c r="D28" s="17" t="n">
        <f aca="false">COUNTIFS(Registros!$A$2:$A$38,"&gt;="&amp;$A28,Registros!$A$2:$A$38,"&lt;"&amp;$A28+1,Registros!$F$2:$F$38,"Amarelo")</f>
        <v>1</v>
      </c>
      <c r="E28" s="17" t="n">
        <f aca="false">COUNTIFS(Registros!$A$2:$A$38,"&gt;="&amp;$A28,Registros!$A$2:$A$38,"&lt;"&amp;$A28+1,Registros!$F$2:$F$38,"Verde")</f>
        <v>1</v>
      </c>
    </row>
    <row r="29" customFormat="false" ht="15" hidden="false" customHeight="false" outlineLevel="0" collapsed="false">
      <c r="A29" s="18" t="n">
        <v>46230</v>
      </c>
      <c r="B29" s="17" t="n">
        <f aca="false">SUM(C29:E29)</f>
        <v>1</v>
      </c>
      <c r="C29" s="17" t="n">
        <f aca="false">COUNTIFS(Registros!$A$2:$A$38,"&gt;="&amp;$A29,Registros!$A$2:$A$38,"&lt;"&amp;$A29+1,Registros!$F$2:$F$38,"Vermelho")</f>
        <v>0</v>
      </c>
      <c r="D29" s="17" t="n">
        <f aca="false">COUNTIFS(Registros!$A$2:$A$38,"&gt;="&amp;$A29,Registros!$A$2:$A$38,"&lt;"&amp;$A29+1,Registros!$F$2:$F$38,"Amarelo")</f>
        <v>0</v>
      </c>
      <c r="E29" s="17" t="n">
        <f aca="false">COUNTIFS(Registros!$A$2:$A$38,"&gt;="&amp;$A29,Registros!$A$2:$A$38,"&lt;"&amp;$A29+1,Registros!$F$2:$F$38,"Verde")</f>
        <v>1</v>
      </c>
    </row>
    <row r="30" customFormat="false" ht="15" hidden="false" customHeight="false" outlineLevel="0" collapsed="false">
      <c r="A30" s="18" t="n">
        <v>46231</v>
      </c>
      <c r="B30" s="17" t="n">
        <f aca="false">SUM(C30:E30)</f>
        <v>0</v>
      </c>
      <c r="C30" s="17" t="n">
        <f aca="false">COUNTIFS(Registros!$A$2:$A$38,"&gt;="&amp;$A30,Registros!$A$2:$A$38,"&lt;"&amp;$A30+1,Registros!$F$2:$F$38,"Vermelho")</f>
        <v>0</v>
      </c>
      <c r="D30" s="17" t="n">
        <f aca="false">COUNTIFS(Registros!$A$2:$A$38,"&gt;="&amp;$A30,Registros!$A$2:$A$38,"&lt;"&amp;$A30+1,Registros!$F$2:$F$38,"Amarelo")</f>
        <v>0</v>
      </c>
      <c r="E30" s="17" t="n">
        <f aca="false">COUNTIFS(Registros!$A$2:$A$38,"&gt;="&amp;$A30,Registros!$A$2:$A$38,"&lt;"&amp;$A30+1,Registros!$F$2:$F$38,"Verde")</f>
        <v>0</v>
      </c>
    </row>
    <row r="31" customFormat="false" ht="15" hidden="false" customHeight="false" outlineLevel="0" collapsed="false">
      <c r="A31" s="18" t="n">
        <v>46232</v>
      </c>
      <c r="B31" s="17" t="n">
        <f aca="false">SUM(C31:E31)</f>
        <v>0</v>
      </c>
      <c r="C31" s="17" t="n">
        <f aca="false">COUNTIFS(Registros!$A$2:$A$38,"&gt;="&amp;$A31,Registros!$A$2:$A$38,"&lt;"&amp;$A31+1,Registros!$F$2:$F$38,"Vermelho")</f>
        <v>0</v>
      </c>
      <c r="D31" s="17" t="n">
        <f aca="false">COUNTIFS(Registros!$A$2:$A$38,"&gt;="&amp;$A31,Registros!$A$2:$A$38,"&lt;"&amp;$A31+1,Registros!$F$2:$F$38,"Amarelo")</f>
        <v>0</v>
      </c>
      <c r="E31" s="17" t="n">
        <f aca="false">COUNTIFS(Registros!$A$2:$A$38,"&gt;="&amp;$A31,Registros!$A$2:$A$38,"&lt;"&amp;$A31+1,Registros!$F$2:$F$38,"Verde")</f>
        <v>0</v>
      </c>
    </row>
    <row r="32" customFormat="false" ht="15" hidden="false" customHeight="false" outlineLevel="0" collapsed="false">
      <c r="A32" s="3" t="s">
        <v>124</v>
      </c>
      <c r="B32" s="26" t="n">
        <f aca="false">SUM(B2:B31)</f>
        <v>37</v>
      </c>
      <c r="C32" s="26" t="n">
        <f aca="false">SUM(C2:C31)</f>
        <v>4</v>
      </c>
      <c r="D32" s="26" t="n">
        <f aca="false">SUM(D2:D31)</f>
        <v>16</v>
      </c>
      <c r="E32" s="26" t="n">
        <f aca="false">SUM(E2:E31)</f>
        <v>17</v>
      </c>
    </row>
    <row r="34" customFormat="false" ht="15" hidden="false" customHeight="false" outlineLevel="0" collapsed="false">
      <c r="A34" s="27" t="s">
        <v>125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H2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26"/>
    <col collapsed="false" customWidth="true" hidden="false" outlineLevel="0" max="4" min="3" style="0" width="14"/>
    <col collapsed="false" customWidth="true" hidden="false" outlineLevel="0" max="5" min="5" style="0" width="6"/>
    <col collapsed="false" customWidth="true" hidden="false" outlineLevel="0" max="6" min="6" style="0" width="26"/>
    <col collapsed="false" customWidth="true" hidden="false" outlineLevel="0" max="8" min="7" style="0" width="14"/>
  </cols>
  <sheetData>
    <row r="2" customFormat="false" ht="19.7" hidden="false" customHeight="false" outlineLevel="0" collapsed="false">
      <c r="B2" s="1" t="s">
        <v>126</v>
      </c>
    </row>
    <row r="3" customFormat="false" ht="15" hidden="false" customHeight="false" outlineLevel="0" collapsed="false">
      <c r="B3" s="2" t="s">
        <v>127</v>
      </c>
    </row>
    <row r="5" customFormat="false" ht="15" hidden="false" customHeight="false" outlineLevel="0" collapsed="false">
      <c r="B5" s="6" t="s">
        <v>128</v>
      </c>
      <c r="C5" s="7"/>
      <c r="D5" s="7"/>
      <c r="F5" s="6" t="s">
        <v>129</v>
      </c>
      <c r="G5" s="7"/>
      <c r="H5" s="7"/>
    </row>
    <row r="6" customFormat="false" ht="15" hidden="false" customHeight="false" outlineLevel="0" collapsed="false">
      <c r="B6" s="28" t="s">
        <v>130</v>
      </c>
      <c r="C6" s="28" t="s">
        <v>131</v>
      </c>
      <c r="D6" s="28" t="s">
        <v>132</v>
      </c>
      <c r="F6" s="28" t="s">
        <v>130</v>
      </c>
      <c r="G6" s="28" t="s">
        <v>131</v>
      </c>
      <c r="H6" s="28" t="s">
        <v>132</v>
      </c>
    </row>
    <row r="7" customFormat="false" ht="15" hidden="false" customHeight="false" outlineLevel="0" collapsed="false">
      <c r="B7" s="16" t="s">
        <v>48</v>
      </c>
      <c r="C7" s="17" t="n">
        <f aca="false">COUNTIF(Pacientes!$C$2:$C$11,"Feminino")</f>
        <v>4</v>
      </c>
      <c r="D7" s="29" t="n">
        <f aca="false">IFERROR(C7/COUNTA(Pacientes!$A$2:$A$11),0)</f>
        <v>0.4</v>
      </c>
      <c r="F7" s="16" t="s">
        <v>49</v>
      </c>
      <c r="G7" s="17" t="n">
        <f aca="false">COUNTIF(Pacientes!$E$2:$E$11,"0-3")</f>
        <v>2</v>
      </c>
      <c r="H7" s="29" t="n">
        <f aca="false">IFERROR(G7/COUNTA(Pacientes!$A$2:$A$11),0)</f>
        <v>0.2</v>
      </c>
    </row>
    <row r="8" customFormat="false" ht="15" hidden="false" customHeight="false" outlineLevel="0" collapsed="false">
      <c r="B8" s="16" t="s">
        <v>54</v>
      </c>
      <c r="C8" s="17" t="n">
        <f aca="false">COUNTIF(Pacientes!$C$2:$C$11,"Masculino")</f>
        <v>6</v>
      </c>
      <c r="D8" s="29" t="n">
        <f aca="false">IFERROR(C8/COUNTA(Pacientes!$A$2:$A$11),0)</f>
        <v>0.6</v>
      </c>
      <c r="F8" s="16" t="s">
        <v>55</v>
      </c>
      <c r="G8" s="17" t="n">
        <f aca="false">COUNTIF(Pacientes!$E$2:$E$11,"4-6")</f>
        <v>4</v>
      </c>
      <c r="H8" s="29" t="n">
        <f aca="false">IFERROR(G8/COUNTA(Pacientes!$A$2:$A$11),0)</f>
        <v>0.4</v>
      </c>
    </row>
    <row r="9" customFormat="false" ht="15" hidden="false" customHeight="false" outlineLevel="0" collapsed="false">
      <c r="B9" s="3" t="s">
        <v>133</v>
      </c>
      <c r="C9" s="26" t="n">
        <f aca="false">SUM(C7:C8)</f>
        <v>10</v>
      </c>
      <c r="F9" s="16" t="s">
        <v>59</v>
      </c>
      <c r="G9" s="17" t="n">
        <f aca="false">COUNTIF(Pacientes!$E$2:$E$11,"7-9")</f>
        <v>3</v>
      </c>
      <c r="H9" s="29" t="n">
        <f aca="false">IFERROR(G9/COUNTA(Pacientes!$A$2:$A$11),0)</f>
        <v>0.3</v>
      </c>
    </row>
    <row r="10" customFormat="false" ht="15" hidden="false" customHeight="false" outlineLevel="0" collapsed="false">
      <c r="F10" s="16" t="s">
        <v>78</v>
      </c>
      <c r="G10" s="17" t="n">
        <f aca="false">COUNTIF(Pacientes!$E$2:$E$11,"10+")</f>
        <v>1</v>
      </c>
      <c r="H10" s="29" t="n">
        <f aca="false">IFERROR(G10/COUNTA(Pacientes!$A$2:$A$11),0)</f>
        <v>0.1</v>
      </c>
    </row>
    <row r="11" customFormat="false" ht="15" hidden="false" customHeight="false" outlineLevel="0" collapsed="false">
      <c r="F11" s="3" t="s">
        <v>133</v>
      </c>
      <c r="G11" s="26" t="n">
        <f aca="false">SUM(G7:G10)</f>
        <v>10</v>
      </c>
    </row>
    <row r="14" customFormat="false" ht="15" hidden="false" customHeight="false" outlineLevel="0" collapsed="false">
      <c r="B14" s="6" t="s">
        <v>134</v>
      </c>
      <c r="C14" s="7"/>
      <c r="D14" s="7"/>
      <c r="F14" s="6" t="s">
        <v>135</v>
      </c>
      <c r="G14" s="7"/>
      <c r="H14" s="7"/>
    </row>
    <row r="15" customFormat="false" ht="15" hidden="false" customHeight="false" outlineLevel="0" collapsed="false">
      <c r="B15" s="28" t="s">
        <v>130</v>
      </c>
      <c r="C15" s="28" t="s">
        <v>131</v>
      </c>
      <c r="D15" s="28" t="s">
        <v>132</v>
      </c>
      <c r="F15" s="28" t="s">
        <v>130</v>
      </c>
      <c r="G15" s="28" t="s">
        <v>131</v>
      </c>
      <c r="H15" s="28" t="s">
        <v>132</v>
      </c>
    </row>
    <row r="16" customFormat="false" ht="15" hidden="false" customHeight="false" outlineLevel="0" collapsed="false">
      <c r="B16" s="16" t="s">
        <v>51</v>
      </c>
      <c r="C16" s="17" t="n">
        <f aca="false">COUNTIF(Pacientes!$G$2:$G$11,"Nivolumabe")</f>
        <v>3</v>
      </c>
      <c r="D16" s="29" t="n">
        <f aca="false">IFERROR(C16/COUNTA(Pacientes!$A$2:$A$11),0)</f>
        <v>0.3</v>
      </c>
      <c r="F16" s="16" t="s">
        <v>50</v>
      </c>
      <c r="G16" s="17" t="n">
        <f aca="false">COUNTIF(Pacientes!$F$2:$F$11,"Leucemia")</f>
        <v>4</v>
      </c>
      <c r="H16" s="29" t="n">
        <f aca="false">IFERROR(G16/COUNTA(Pacientes!$A$2:$A$11),0)</f>
        <v>0.4</v>
      </c>
    </row>
    <row r="17" customFormat="false" ht="15" hidden="false" customHeight="false" outlineLevel="0" collapsed="false">
      <c r="B17" s="16" t="s">
        <v>56</v>
      </c>
      <c r="C17" s="17" t="n">
        <f aca="false">COUNTIF(Pacientes!$G$2:$G$11,"Pembrolizumabe")</f>
        <v>3</v>
      </c>
      <c r="D17" s="29" t="n">
        <f aca="false">IFERROR(C17/COUNTA(Pacientes!$A$2:$A$11),0)</f>
        <v>0.3</v>
      </c>
      <c r="F17" s="16" t="s">
        <v>60</v>
      </c>
      <c r="G17" s="17" t="n">
        <f aca="false">COUNTIF(Pacientes!$F$2:$F$11,"Linfoma")</f>
        <v>2</v>
      </c>
      <c r="H17" s="29" t="n">
        <f aca="false">IFERROR(G17/COUNTA(Pacientes!$A$2:$A$11),0)</f>
        <v>0.2</v>
      </c>
    </row>
    <row r="18" customFormat="false" ht="15" hidden="false" customHeight="false" outlineLevel="0" collapsed="false">
      <c r="B18" s="16" t="s">
        <v>64</v>
      </c>
      <c r="C18" s="17" t="n">
        <f aca="false">COUNTIF(Pacientes!$G$2:$G$11,"Atezolizumabe")</f>
        <v>2</v>
      </c>
      <c r="D18" s="29" t="n">
        <f aca="false">IFERROR(C18/COUNTA(Pacientes!$A$2:$A$11),0)</f>
        <v>0.2</v>
      </c>
      <c r="F18" s="16" t="s">
        <v>67</v>
      </c>
      <c r="G18" s="17" t="n">
        <f aca="false">COUNTIF(Pacientes!$F$2:$F$11,"Tumor SNC")</f>
        <v>2</v>
      </c>
      <c r="H18" s="29" t="n">
        <f aca="false">IFERROR(G18/COUNTA(Pacientes!$A$2:$A$11),0)</f>
        <v>0.2</v>
      </c>
    </row>
    <row r="19" customFormat="false" ht="15" hidden="false" customHeight="false" outlineLevel="0" collapsed="false">
      <c r="B19" s="16" t="s">
        <v>73</v>
      </c>
      <c r="C19" s="17" t="n">
        <f aca="false">COUNTIF(Pacientes!$G$2:$G$11,"Ipilimumabe")</f>
        <v>1</v>
      </c>
      <c r="D19" s="29" t="n">
        <f aca="false">IFERROR(C19/COUNTA(Pacientes!$A$2:$A$11),0)</f>
        <v>0.1</v>
      </c>
      <c r="F19" s="16" t="s">
        <v>63</v>
      </c>
      <c r="G19" s="17" t="n">
        <f aca="false">COUNTIF(Pacientes!$F$2:$F$11,"Neuroblastoma")</f>
        <v>1</v>
      </c>
      <c r="H19" s="29" t="n">
        <f aca="false">IFERROR(G19/COUNTA(Pacientes!$A$2:$A$11),0)</f>
        <v>0.1</v>
      </c>
    </row>
    <row r="20" customFormat="false" ht="15" hidden="false" customHeight="false" outlineLevel="0" collapsed="false">
      <c r="B20" s="16" t="s">
        <v>79</v>
      </c>
      <c r="C20" s="17" t="n">
        <f aca="false">COUNTIF(Pacientes!$G$2:$G$11,"Durvalumabe")</f>
        <v>1</v>
      </c>
      <c r="D20" s="29" t="n">
        <f aca="false">IFERROR(C20/COUNTA(Pacientes!$A$2:$A$11),0)</f>
        <v>0.1</v>
      </c>
      <c r="F20" s="16" t="s">
        <v>72</v>
      </c>
      <c r="G20" s="17" t="n">
        <f aca="false">COUNTIF(Pacientes!$F$2:$F$11,"Sarcoma")</f>
        <v>1</v>
      </c>
      <c r="H20" s="29" t="n">
        <f aca="false">IFERROR(G20/COUNTA(Pacientes!$A$2:$A$11),0)</f>
        <v>0.1</v>
      </c>
    </row>
    <row r="21" customFormat="false" ht="15" hidden="false" customHeight="false" outlineLevel="0" collapsed="false">
      <c r="B21" s="3" t="s">
        <v>133</v>
      </c>
      <c r="C21" s="26" t="n">
        <f aca="false">SUM(C16:C20)</f>
        <v>10</v>
      </c>
      <c r="F21" s="3" t="s">
        <v>133</v>
      </c>
      <c r="G21" s="26" t="n">
        <f aca="false">SUM(G16:G20)</f>
        <v>10</v>
      </c>
    </row>
    <row r="23" customFormat="false" ht="15" hidden="false" customHeight="false" outlineLevel="0" collapsed="false">
      <c r="B23" s="27" t="s">
        <v>136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F2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8"/>
    <col collapsed="false" customWidth="true" hidden="false" outlineLevel="0" max="3" min="3" style="0" width="40"/>
    <col collapsed="false" customWidth="true" hidden="false" outlineLevel="0" max="5" min="4" style="0" width="14"/>
    <col collapsed="false" customWidth="true" hidden="false" outlineLevel="0" max="6" min="6" style="0" width="18"/>
  </cols>
  <sheetData>
    <row r="2" customFormat="false" ht="19.7" hidden="false" customHeight="false" outlineLevel="0" collapsed="false">
      <c r="B2" s="1" t="s">
        <v>137</v>
      </c>
    </row>
    <row r="3" customFormat="false" ht="15" hidden="false" customHeight="false" outlineLevel="0" collapsed="false">
      <c r="B3" s="2" t="s">
        <v>138</v>
      </c>
    </row>
    <row r="5" customFormat="false" ht="15" hidden="false" customHeight="false" outlineLevel="0" collapsed="false">
      <c r="B5" s="6" t="s">
        <v>139</v>
      </c>
      <c r="C5" s="7"/>
      <c r="D5" s="7"/>
      <c r="E5" s="7"/>
      <c r="F5" s="7"/>
    </row>
    <row r="6" customFormat="false" ht="15" hidden="false" customHeight="false" outlineLevel="0" collapsed="false">
      <c r="B6" s="28" t="s">
        <v>140</v>
      </c>
      <c r="C6" s="28" t="s">
        <v>141</v>
      </c>
      <c r="D6" s="28" t="s">
        <v>142</v>
      </c>
      <c r="E6" s="28" t="s">
        <v>132</v>
      </c>
      <c r="F6" s="28" t="s">
        <v>143</v>
      </c>
    </row>
    <row r="7" customFormat="false" ht="15" hidden="false" customHeight="false" outlineLevel="0" collapsed="false">
      <c r="B7" s="17" t="n">
        <v>1</v>
      </c>
      <c r="C7" s="16" t="s">
        <v>144</v>
      </c>
      <c r="D7" s="30" t="n">
        <v>128</v>
      </c>
      <c r="E7" s="29" t="n">
        <f aca="false">IFERROR(D7/$D$10,0)</f>
        <v>0.429530201342282</v>
      </c>
      <c r="F7" s="17" t="n">
        <f aca="false">ROUND(D7/30,1)</f>
        <v>4.3</v>
      </c>
    </row>
    <row r="8" customFormat="false" ht="15" hidden="false" customHeight="false" outlineLevel="0" collapsed="false">
      <c r="B8" s="17" t="n">
        <v>2</v>
      </c>
      <c r="C8" s="16" t="s">
        <v>145</v>
      </c>
      <c r="D8" s="30" t="n">
        <v>96</v>
      </c>
      <c r="E8" s="29" t="n">
        <f aca="false">IFERROR(D8/$D$10,0)</f>
        <v>0.322147651006711</v>
      </c>
      <c r="F8" s="17" t="n">
        <f aca="false">ROUND(D8/30,1)</f>
        <v>3.2</v>
      </c>
    </row>
    <row r="9" customFormat="false" ht="15" hidden="false" customHeight="false" outlineLevel="0" collapsed="false">
      <c r="B9" s="17" t="n">
        <v>3</v>
      </c>
      <c r="C9" s="16" t="s">
        <v>146</v>
      </c>
      <c r="D9" s="30" t="n">
        <v>74</v>
      </c>
      <c r="E9" s="29" t="n">
        <f aca="false">IFERROR(D9/$D$10,0)</f>
        <v>0.248322147651007</v>
      </c>
      <c r="F9" s="17" t="n">
        <f aca="false">ROUND(D9/30,1)</f>
        <v>2.5</v>
      </c>
    </row>
    <row r="10" customFormat="false" ht="15" hidden="false" customHeight="false" outlineLevel="0" collapsed="false">
      <c r="C10" s="3" t="s">
        <v>133</v>
      </c>
      <c r="D10" s="26" t="n">
        <f aca="false">SUM(D7:D9)</f>
        <v>298</v>
      </c>
    </row>
    <row r="13" customFormat="false" ht="15" hidden="false" customHeight="false" outlineLevel="0" collapsed="false">
      <c r="B13" s="6" t="s">
        <v>147</v>
      </c>
      <c r="C13" s="7"/>
      <c r="D13" s="7"/>
      <c r="E13" s="7"/>
      <c r="F13" s="7"/>
    </row>
    <row r="14" customFormat="false" ht="15" hidden="false" customHeight="false" outlineLevel="0" collapsed="false">
      <c r="B14" s="28" t="s">
        <v>140</v>
      </c>
      <c r="C14" s="28" t="s">
        <v>141</v>
      </c>
      <c r="D14" s="28" t="s">
        <v>148</v>
      </c>
      <c r="E14" s="28" t="s">
        <v>132</v>
      </c>
      <c r="F14" s="28" t="s">
        <v>143</v>
      </c>
    </row>
    <row r="15" customFormat="false" ht="15" hidden="false" customHeight="false" outlineLevel="0" collapsed="false">
      <c r="B15" s="17" t="n">
        <v>1</v>
      </c>
      <c r="C15" s="16" t="s">
        <v>149</v>
      </c>
      <c r="D15" s="30" t="n">
        <v>214</v>
      </c>
      <c r="E15" s="29" t="n">
        <f aca="false">IFERROR(D15/$D$19,0)</f>
        <v>0.335949764521193</v>
      </c>
      <c r="F15" s="17" t="n">
        <f aca="false">ROUND(D15/30,1)</f>
        <v>7.1</v>
      </c>
    </row>
    <row r="16" customFormat="false" ht="15" hidden="false" customHeight="false" outlineLevel="0" collapsed="false">
      <c r="B16" s="17" t="n">
        <v>2</v>
      </c>
      <c r="C16" s="16" t="s">
        <v>150</v>
      </c>
      <c r="D16" s="30" t="n">
        <v>173</v>
      </c>
      <c r="E16" s="29" t="n">
        <f aca="false">IFERROR(D16/$D$19,0)</f>
        <v>0.271585557299843</v>
      </c>
      <c r="F16" s="17" t="n">
        <f aca="false">ROUND(D16/30,1)</f>
        <v>5.8</v>
      </c>
    </row>
    <row r="17" customFormat="false" ht="15" hidden="false" customHeight="false" outlineLevel="0" collapsed="false">
      <c r="B17" s="17" t="n">
        <v>3</v>
      </c>
      <c r="C17" s="16" t="s">
        <v>151</v>
      </c>
      <c r="D17" s="30" t="n">
        <v>142</v>
      </c>
      <c r="E17" s="29" t="n">
        <f aca="false">IFERROR(D17/$D$19,0)</f>
        <v>0.222919937205651</v>
      </c>
      <c r="F17" s="17" t="n">
        <f aca="false">ROUND(D17/30,1)</f>
        <v>4.7</v>
      </c>
    </row>
    <row r="18" customFormat="false" ht="15" hidden="false" customHeight="false" outlineLevel="0" collapsed="false">
      <c r="B18" s="17" t="n">
        <v>4</v>
      </c>
      <c r="C18" s="16" t="s">
        <v>152</v>
      </c>
      <c r="D18" s="30" t="n">
        <v>108</v>
      </c>
      <c r="E18" s="29" t="n">
        <f aca="false">IFERROR(D18/$D$19,0)</f>
        <v>0.169544740973312</v>
      </c>
      <c r="F18" s="17" t="n">
        <f aca="false">ROUND(D18/30,1)</f>
        <v>3.6</v>
      </c>
    </row>
    <row r="19" customFormat="false" ht="15" hidden="false" customHeight="false" outlineLevel="0" collapsed="false">
      <c r="C19" s="3" t="s">
        <v>133</v>
      </c>
      <c r="D19" s="26" t="n">
        <f aca="false">SUM(D15:D18)</f>
        <v>637</v>
      </c>
    </row>
    <row r="21" customFormat="false" ht="15" hidden="false" customHeight="false" outlineLevel="0" collapsed="false">
      <c r="B21" s="27" t="s">
        <v>153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2026-07-29T16:10:46Z</dcterms:created>
  <dc:creator>openpyxl</dc:creator>
  <dc:description/>
  <dc:language>en-US</dc:language>
  <cp:lastModifiedBy/>
  <dcterms:modified xsi:type="dcterms:W3CDTF">2026-07-29T16:10:46Z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