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" sheetId="1" state="visible" r:id="rId3"/>
    <sheet name="Registros" sheetId="2" state="visible" r:id="rId4"/>
    <sheet name="Nivel x Status" sheetId="3" state="visible" r:id="rId5"/>
    <sheet name="Por Dia" sheetId="4" state="visible" r:id="rId6"/>
    <sheet name="Por Paciente" sheetId="5" state="visible" r:id="rId7"/>
  </sheets>
  <definedNames>
    <definedName function="false" hidden="true" localSheetId="4" name="_xlnm._FilterDatabase" vbProcedure="false">'Por Paciente'!$A$1:$I$11</definedName>
    <definedName function="false" hidden="true" localSheetId="1" name="_xlnm._FilterDatabase" vbProcedure="false">Registros!$A$1:$M$47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<sst xmlns="http://schemas.openxmlformats.org/spreadsheetml/2006/main" count="502" uniqueCount="128">
  <si>
    <t xml:space="preserve">Relatorio de Registros de Sintomas</t>
  </si>
  <si>
    <t xml:space="preserve">Exportacao da tela de Registros, com os filtros ativos no momento da geracao.</t>
  </si>
  <si>
    <t xml:space="preserve">Clinica</t>
  </si>
  <si>
    <t xml:space="preserve">Clinica Modelo OncoImmune</t>
  </si>
  <si>
    <t xml:space="preserve">Emitido por</t>
  </si>
  <si>
    <t xml:space="preserve">Dra. Ana Souza (admin@clinica.com)</t>
  </si>
  <si>
    <t xml:space="preserve">Data/hora da geracao</t>
  </si>
  <si>
    <t xml:space="preserve">29/07/2026 15:10</t>
  </si>
  <si>
    <t xml:space="preserve">Periodo do relatorio</t>
  </si>
  <si>
    <t xml:space="preserve">30/06/2026 a 29/07/2026</t>
  </si>
  <si>
    <t xml:space="preserve">Formato escolhido</t>
  </si>
  <si>
    <t xml:space="preserve">Excel (.xlsx)</t>
  </si>
  <si>
    <t xml:space="preserve">Filtro - Busca por paciente</t>
  </si>
  <si>
    <t xml:space="preserve">(vazio)</t>
  </si>
  <si>
    <t xml:space="preserve">Filtro - Nivel</t>
  </si>
  <si>
    <t xml:space="preserve">Todos os niveis</t>
  </si>
  <si>
    <t xml:space="preserve">Filtro - Status</t>
  </si>
  <si>
    <t xml:space="preserve">Todos os status</t>
  </si>
  <si>
    <t xml:space="preserve">Filtro - Paciente</t>
  </si>
  <si>
    <t xml:space="preserve">Todos os pacientes</t>
  </si>
  <si>
    <t xml:space="preserve">Dados anonimizados</t>
  </si>
  <si>
    <t xml:space="preserve">Nao</t>
  </si>
  <si>
    <t xml:space="preserve">INDICADORES DO PERIODO</t>
  </si>
  <si>
    <t xml:space="preserve">Total de registros exportados</t>
  </si>
  <si>
    <t xml:space="preserve">Pacientes com pelo menos um registro</t>
  </si>
  <si>
    <t xml:space="preserve">Registros de nivel GRAVE</t>
  </si>
  <si>
    <t xml:space="preserve">Registros de nivel MODERADO</t>
  </si>
  <si>
    <t xml:space="preserve">Registros de nivel LEVE</t>
  </si>
  <si>
    <t xml:space="preserve">Registros PENDENTES de tratativa</t>
  </si>
  <si>
    <t xml:space="preserve">Percentual de registros resolvidos</t>
  </si>
  <si>
    <t xml:space="preserve">Tempo medio ate a tratativa (horas)</t>
  </si>
  <si>
    <t xml:space="preserve">Premissas e observacoes</t>
  </si>
  <si>
    <t xml:space="preserve">- Niveis desta tela (Grave / Moderado / Leve) correspondem aos alertas Vermelho / Amarelo / Verde do dashboard.</t>
  </si>
  <si>
    <t xml:space="preserve">- Status possiveis: Pendente (sem tratativa), Em analise (tratativa iniciada) e Resolvido (caso encerrado).</t>
  </si>
  <si>
    <t xml:space="preserve">- Tempo ate a tratativa e calculado apenas para registros que ja tiveram atendimento; pendentes ficam em branco.</t>
  </si>
  <si>
    <t xml:space="preserve">- Todos os dados deste arquivo sao ficticios e servem apenas para validacao de layout e colunas.</t>
  </si>
  <si>
    <t xml:space="preserve">- Dados de saude sao sensiveis (LGPD Art. 11). Recomenda-se log de exportacao e opcao de anonimizacao.</t>
  </si>
  <si>
    <t xml:space="preserve">Data/hora do registro</t>
  </si>
  <si>
    <t xml:space="preserve">Codigo do paciente</t>
  </si>
  <si>
    <t xml:space="preserve">Paciente</t>
  </si>
  <si>
    <t xml:space="preserve">Idade</t>
  </si>
  <si>
    <t xml:space="preserve">Nivel</t>
  </si>
  <si>
    <t xml:space="preserve">Sintoma principal</t>
  </si>
  <si>
    <t xml:space="preserve">Relato registrado</t>
  </si>
  <si>
    <t xml:space="preserve">Status</t>
  </si>
  <si>
    <t xml:space="preserve">Canal de origem</t>
  </si>
  <si>
    <t xml:space="preserve">Imunoterapico em uso</t>
  </si>
  <si>
    <t xml:space="preserve">Responsavel pela tratativa</t>
  </si>
  <si>
    <t xml:space="preserve">Data/hora da tratativa</t>
  </si>
  <si>
    <t xml:space="preserve">Tempo ate a tratativa (h)</t>
  </si>
  <si>
    <t xml:space="preserve">PAC-003</t>
  </si>
  <si>
    <t xml:space="preserve">Davi Souza</t>
  </si>
  <si>
    <t xml:space="preserve">Moderado</t>
  </si>
  <si>
    <t xml:space="preserve">Nausea</t>
  </si>
  <si>
    <t xml:space="preserve">Enjoo apos as refeicoes, sem vomito. Aceitou alimentacao leve.</t>
  </si>
  <si>
    <t xml:space="preserve">Pendente</t>
  </si>
  <si>
    <t xml:space="preserve">Aplicativo</t>
  </si>
  <si>
    <t xml:space="preserve">Nivolumabe</t>
  </si>
  <si>
    <t xml:space="preserve">Cefaleia</t>
  </si>
  <si>
    <t xml:space="preserve">Dor de cabeca moderada no fim do dia, sem outros sintomas.</t>
  </si>
  <si>
    <t xml:space="preserve">PAC-006</t>
  </si>
  <si>
    <t xml:space="preserve">Bernardo Klein Souza</t>
  </si>
  <si>
    <t xml:space="preserve">Leve</t>
  </si>
  <si>
    <t xml:space="preserve">Leve enjoo matinal, passou sozinho.</t>
  </si>
  <si>
    <t xml:space="preserve">Resolvido</t>
  </si>
  <si>
    <t xml:space="preserve">Telefone</t>
  </si>
  <si>
    <t xml:space="preserve">Durvalumabe</t>
  </si>
  <si>
    <t xml:space="preserve">Enf. Marina Costa</t>
  </si>
  <si>
    <t xml:space="preserve">PAC-009</t>
  </si>
  <si>
    <t xml:space="preserve">Alice Barreto Cunha</t>
  </si>
  <si>
    <t xml:space="preserve">Dor articular</t>
  </si>
  <si>
    <t xml:space="preserve">Dor nos joelhos ao caminhar, cedeu com analgesico simples.</t>
  </si>
  <si>
    <t xml:space="preserve">Chat de suporte</t>
  </si>
  <si>
    <t xml:space="preserve">Atezolizumabe</t>
  </si>
  <si>
    <t xml:space="preserve">Dr. Rafael Lemes</t>
  </si>
  <si>
    <t xml:space="preserve">PAC-008</t>
  </si>
  <si>
    <t xml:space="preserve">Theo Prado Reis</t>
  </si>
  <si>
    <t xml:space="preserve">Apetite reduzido</t>
  </si>
  <si>
    <t xml:space="preserve">Comeu menos no almoco, aceitou lanche a tarde.</t>
  </si>
  <si>
    <t xml:space="preserve">Ipilimumabe</t>
  </si>
  <si>
    <t xml:space="preserve">PAC-007</t>
  </si>
  <si>
    <t xml:space="preserve">Lara Mendonca Braga</t>
  </si>
  <si>
    <t xml:space="preserve">Prurido</t>
  </si>
  <si>
    <t xml:space="preserve">Coceira leve no antebraco, sem lesao aparente.</t>
  </si>
  <si>
    <t xml:space="preserve">Em analise</t>
  </si>
  <si>
    <t xml:space="preserve">PAC-004</t>
  </si>
  <si>
    <t xml:space="preserve">Arthur Lima Neves</t>
  </si>
  <si>
    <t xml:space="preserve">Fadiga</t>
  </si>
  <si>
    <t xml:space="preserve">Cansaco acima do habitual durante a tarde, melhorou com repouso.</t>
  </si>
  <si>
    <t xml:space="preserve">PAC-010</t>
  </si>
  <si>
    <t xml:space="preserve">Miguel Antunes Faria</t>
  </si>
  <si>
    <t xml:space="preserve">Grave</t>
  </si>
  <si>
    <t xml:space="preserve">Dispneia</t>
  </si>
  <si>
    <t xml:space="preserve">Falta de ar ao subir escadas e cansaco mesmo em repouso.</t>
  </si>
  <si>
    <t xml:space="preserve">Pembrolizumabe</t>
  </si>
  <si>
    <t xml:space="preserve">PAC-005</t>
  </si>
  <si>
    <t xml:space="preserve">Helena Vasques Rocha</t>
  </si>
  <si>
    <t xml:space="preserve">Coceira</t>
  </si>
  <si>
    <t xml:space="preserve">Coceira intensa que dificultou o sono. Pais acionaram a central.</t>
  </si>
  <si>
    <t xml:space="preserve">Dra. Ana Souza</t>
  </si>
  <si>
    <t xml:space="preserve">Erupcao cutanea</t>
  </si>
  <si>
    <t xml:space="preserve">Erupcao intensa generalizada, febre e ardor. Encaminhada ao pronto-socorro.</t>
  </si>
  <si>
    <t xml:space="preserve">Tosse</t>
  </si>
  <si>
    <t xml:space="preserve">Tosse seca recorrente a noite, sem febre. Responsavel fez inalacao.</t>
  </si>
  <si>
    <t xml:space="preserve">PAC-002</t>
  </si>
  <si>
    <t xml:space="preserve">Manuela Costa</t>
  </si>
  <si>
    <t xml:space="preserve">PAC-001</t>
  </si>
  <si>
    <t xml:space="preserve">Sofia Ribeiro</t>
  </si>
  <si>
    <t xml:space="preserve">Dor de cabeca leve, sem uso de medicacao.</t>
  </si>
  <si>
    <t xml:space="preserve">Diarreia</t>
  </si>
  <si>
    <t xml:space="preserve">Mais de seis episodios em 24 horas, com sinais de desidratacao.</t>
  </si>
  <si>
    <t xml:space="preserve">Cruzamento entre nivel e status</t>
  </si>
  <si>
    <t xml:space="preserve">Quantos registros de cada gravidade ainda aguardam tratativa.</t>
  </si>
  <si>
    <t xml:space="preserve">Total</t>
  </si>
  <si>
    <t xml:space="preserve">% do total</t>
  </si>
  <si>
    <t xml:space="preserve">A coluna Pendente e o indicador operacional da tela: registros graves pendentes exigem acao imediata.</t>
  </si>
  <si>
    <t xml:space="preserve">Data</t>
  </si>
  <si>
    <t xml:space="preserve">Total de registros</t>
  </si>
  <si>
    <t xml:space="preserve">Graves</t>
  </si>
  <si>
    <t xml:space="preserve">Moderados</t>
  </si>
  <si>
    <t xml:space="preserve">Leves</t>
  </si>
  <si>
    <t xml:space="preserve">Pendentes</t>
  </si>
  <si>
    <t xml:space="preserve">TOTAL</t>
  </si>
  <si>
    <t xml:space="preserve">Serie pronta para gerar grafico de linha ou de colunas empilhadas diretamente no Excel.</t>
  </si>
  <si>
    <t xml:space="preserve">Codigo</t>
  </si>
  <si>
    <t xml:space="preserve">Ultimo registro</t>
  </si>
  <si>
    <t xml:space="preserve">Ultimo nivel</t>
  </si>
  <si>
    <t xml:space="preserve">Ultimo registro assume a aba Registros ordenada do mais recente para o mais antigo, como na tela.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</si>
</sst>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.0%"/>
    <numFmt numFmtId="167" formatCode="dd/mm/yyyy\ hh:mm"/>
    <numFmt numFmtId="168" formatCode="0.0"/>
    <numFmt numFmtId="169" formatCode="dd/mm/yyyy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3B75"/>
      <name val="Arial"/>
      <family val="0"/>
      <charset val="1"/>
    </font>
    <font>
      <i val="true"/>
      <sz val="10"/>
      <color rgb="FF66708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0B3B75"/>
      <name val="Arial"/>
      <family val="0"/>
      <charset val="1"/>
    </font>
    <font>
      <sz val="10"/>
      <name val="Arial"/>
      <family val="0"/>
      <charset val="1"/>
    </font>
    <font>
      <b val="true"/>
      <sz val="20"/>
      <color rgb="FF0B3B75"/>
      <name val="Arial"/>
      <family val="0"/>
      <charset val="1"/>
    </font>
    <font>
      <i val="true"/>
      <sz val="8"/>
      <color rgb="FF98A2B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8A6100"/>
      <name val="Arial"/>
      <family val="0"/>
      <charset val="1"/>
    </font>
    <font>
      <sz val="10"/>
      <color rgb="FF9A5B00"/>
      <name val="Arial"/>
      <family val="0"/>
      <charset val="1"/>
    </font>
    <font>
      <b val="true"/>
      <sz val="10"/>
      <color rgb="FF15803D"/>
      <name val="Arial"/>
      <family val="0"/>
      <charset val="1"/>
    </font>
    <font>
      <sz val="10"/>
      <color rgb="FF15803D"/>
      <name val="Arial"/>
      <family val="0"/>
      <charset val="1"/>
    </font>
    <font>
      <sz val="10"/>
      <color rgb="FF1B4F9C"/>
      <name val="Arial"/>
      <family val="0"/>
      <charset val="1"/>
    </font>
    <font>
      <b val="true"/>
      <sz val="10"/>
      <color rgb="FFB42318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E8F0FB"/>
        <bgColor rgb="FFEAF1FD"/>
      </patternFill>
    </fill>
    <fill>
      <patternFill patternType="solid">
        <fgColor rgb="FFF5F7FA"/>
        <bgColor rgb="FFEAF1FD"/>
      </patternFill>
    </fill>
    <fill>
      <patternFill patternType="solid">
        <fgColor rgb="FF0B3B75"/>
        <bgColor rgb="FF1B4F9C"/>
      </patternFill>
    </fill>
    <fill>
      <patternFill patternType="solid">
        <fgColor rgb="FFFFF4D6"/>
        <bgColor rgb="FFFFF1E0"/>
      </patternFill>
    </fill>
    <fill>
      <patternFill patternType="solid">
        <fgColor rgb="FFFFF1E0"/>
        <bgColor rgb="FFFFF4D6"/>
      </patternFill>
    </fill>
    <fill>
      <patternFill patternType="solid">
        <fgColor rgb="FFE3F6EC"/>
        <bgColor rgb="FFE6F6EC"/>
      </patternFill>
    </fill>
    <fill>
      <patternFill patternType="solid">
        <fgColor rgb="FFE6F6EC"/>
        <bgColor rgb="FFE3F6EC"/>
      </patternFill>
    </fill>
    <fill>
      <patternFill patternType="solid">
        <fgColor rgb="FFEAF1FD"/>
        <bgColor rgb="FFE8F0FB"/>
      </patternFill>
    </fill>
    <fill>
      <patternFill patternType="solid">
        <fgColor rgb="FFFDE5E5"/>
        <bgColor rgb="FFFFF1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0B3B7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3F6EC"/>
          <bgColor rgb="FF000000"/>
        </patternFill>
      </fill>
    </dxf>
    <dxf>
      <fill>
        <patternFill patternType="solid">
          <fgColor rgb="FFFDE5E5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15803D"/>
          <bgColor rgb="FF000000"/>
        </patternFill>
      </fill>
    </dxf>
    <dxf>
      <fill>
        <patternFill patternType="solid">
          <fgColor rgb="FF8A6100"/>
          <bgColor rgb="FF000000"/>
        </patternFill>
      </fill>
    </dxf>
    <dxf>
      <fill>
        <patternFill patternType="solid">
          <fgColor rgb="FFB42318"/>
          <bgColor rgb="FF000000"/>
        </patternFill>
      </fill>
    </dxf>
    <dxf>
      <fill>
        <patternFill patternType="solid">
          <fgColor rgb="FFE6F6EC"/>
          <bgColor rgb="FF000000"/>
        </patternFill>
      </fill>
    </dxf>
    <dxf>
      <fill>
        <patternFill patternType="solid">
          <fgColor rgb="FFEAF1FD"/>
          <bgColor rgb="FF000000"/>
        </patternFill>
      </fill>
    </dxf>
    <dxf>
      <fill>
        <patternFill patternType="solid">
          <fgColor rgb="FFFFF1E0"/>
          <bgColor rgb="FF000000"/>
        </patternFill>
      </fill>
    </dxf>
    <dxf>
      <fill>
        <patternFill patternType="solid">
          <fgColor rgb="FF1B4F9C"/>
          <bgColor rgb="FF000000"/>
        </patternFill>
      </fill>
    </dxf>
    <dxf>
      <fill>
        <patternFill patternType="solid">
          <fgColor rgb="FF9A5B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A6100"/>
      <rgbColor rgb="FF800080"/>
      <rgbColor rgb="FF008080"/>
      <rgbColor rgb="FFEAF1FD"/>
      <rgbColor rgb="FF808080"/>
      <rgbColor rgb="FF9999FF"/>
      <rgbColor rgb="FF9A5B00"/>
      <rgbColor rgb="FFFFF4D6"/>
      <rgbColor rgb="FFE3F6EC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F6EC"/>
      <rgbColor rgb="FFE8F0FB"/>
      <rgbColor rgb="FFFFF1E0"/>
      <rgbColor rgb="FFF5F7FA"/>
      <rgbColor rgb="FFFF99CC"/>
      <rgbColor rgb="FFCC99FF"/>
      <rgbColor rgb="FFFDE5E5"/>
      <rgbColor rgb="FF3366FF"/>
      <rgbColor rgb="FF33CCCC"/>
      <rgbColor rgb="FF99CC00"/>
      <rgbColor rgb="FFFFCC00"/>
      <rgbColor rgb="FFFF9900"/>
      <rgbColor rgb="FFFF6600"/>
      <rgbColor rgb="FF667085"/>
      <rgbColor rgb="FF98A2B3"/>
      <rgbColor rgb="FF0B3B75"/>
      <rgbColor rgb="FF339966"/>
      <rgbColor rgb="FF003300"/>
      <rgbColor rgb="FF333300"/>
      <rgbColor rgb="FFB42318"/>
      <rgbColor rgb="FF993366"/>
      <rgbColor rgb="FF1B4F9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3" min="3" style="0" width="20"/>
    <col collapsed="false" customWidth="true" hidden="false" outlineLevel="0" max="7" min="4" style="0" width="18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3" t="s">
        <v>6</v>
      </c>
      <c r="C7" s="4" t="s">
        <v>7</v>
      </c>
    </row>
    <row r="8" customFormat="false" ht="15" hidden="false" customHeight="false" outlineLevel="0" collapsed="false">
      <c r="B8" s="3" t="s">
        <v>8</v>
      </c>
      <c r="C8" s="4" t="s">
        <v>9</v>
      </c>
    </row>
    <row r="9" customFormat="false" ht="15" hidden="false" customHeight="false" outlineLevel="0" collapsed="false">
      <c r="B9" s="3" t="s">
        <v>10</v>
      </c>
      <c r="C9" s="4" t="s">
        <v>11</v>
      </c>
    </row>
    <row r="10" customFormat="false" ht="15" hidden="false" customHeight="false" outlineLevel="0" collapsed="false">
      <c r="B10" s="3" t="s">
        <v>12</v>
      </c>
      <c r="C10" s="4" t="s">
        <v>13</v>
      </c>
    </row>
    <row r="11" customFormat="false" ht="15" hidden="false" customHeight="false" outlineLevel="0" collapsed="false">
      <c r="B11" s="3" t="s">
        <v>14</v>
      </c>
      <c r="C11" s="4" t="s">
        <v>15</v>
      </c>
    </row>
    <row r="12" customFormat="false" ht="15" hidden="false" customHeight="false" outlineLevel="0" collapsed="false">
      <c r="B12" s="3" t="s">
        <v>16</v>
      </c>
      <c r="C12" s="4" t="s">
        <v>17</v>
      </c>
    </row>
    <row r="13" customFormat="false" ht="15" hidden="false" customHeight="false" outlineLevel="0" collapsed="false">
      <c r="B13" s="3" t="s">
        <v>18</v>
      </c>
      <c r="C13" s="4" t="s">
        <v>19</v>
      </c>
    </row>
    <row r="14" customFormat="false" ht="15" hidden="false" customHeight="false" outlineLevel="0" collapsed="false">
      <c r="B14" s="3" t="s">
        <v>20</v>
      </c>
      <c r="C14" s="4" t="s">
        <v>21</v>
      </c>
    </row>
    <row r="16" customFormat="false" ht="15" hidden="false" customHeight="false" outlineLevel="0" collapsed="false">
      <c r="B16" s="5" t="s">
        <v>22</v>
      </c>
      <c r="C16" s="6"/>
      <c r="D16" s="6"/>
      <c r="E16" s="6"/>
      <c r="F16" s="6"/>
      <c r="G16" s="6"/>
    </row>
    <row r="18" customFormat="false" ht="24" hidden="false" customHeight="true" outlineLevel="0" collapsed="false">
      <c r="B18" s="7" t="s">
        <v>23</v>
      </c>
      <c r="C18" s="8" t="n">
        <f aca="false">COUNTA(Registros!$A$2:$A$47)</f>
        <v>46</v>
      </c>
      <c r="D18" s="9"/>
      <c r="E18" s="9"/>
    </row>
    <row r="19" customFormat="false" ht="24" hidden="false" customHeight="true" outlineLevel="0" collapsed="false">
      <c r="B19" s="7" t="s">
        <v>24</v>
      </c>
      <c r="C19" s="8" t="n">
        <f aca="false">COUNTIF('Por Paciente'!$C$2:$C$11,"&gt;0")</f>
        <v>10</v>
      </c>
      <c r="D19" s="9"/>
      <c r="E19" s="9"/>
    </row>
    <row r="20" customFormat="false" ht="24" hidden="false" customHeight="true" outlineLevel="0" collapsed="false">
      <c r="B20" s="7" t="s">
        <v>25</v>
      </c>
      <c r="C20" s="8" t="n">
        <f aca="false">COUNTIF(Registros!$E$2:$E$47,"Grave")</f>
        <v>9</v>
      </c>
      <c r="D20" s="9"/>
      <c r="E20" s="9"/>
    </row>
    <row r="21" customFormat="false" ht="24" hidden="false" customHeight="true" outlineLevel="0" collapsed="false">
      <c r="B21" s="7" t="s">
        <v>26</v>
      </c>
      <c r="C21" s="8" t="n">
        <f aca="false">COUNTIF(Registros!$E$2:$E$47,"Moderado")</f>
        <v>18</v>
      </c>
      <c r="D21" s="9"/>
      <c r="E21" s="9"/>
    </row>
    <row r="22" customFormat="false" ht="24" hidden="false" customHeight="true" outlineLevel="0" collapsed="false">
      <c r="B22" s="7" t="s">
        <v>27</v>
      </c>
      <c r="C22" s="8" t="n">
        <f aca="false">COUNTIF(Registros!$E$2:$E$47,"Leve")</f>
        <v>19</v>
      </c>
      <c r="D22" s="9"/>
      <c r="E22" s="9"/>
    </row>
    <row r="23" customFormat="false" ht="24" hidden="false" customHeight="true" outlineLevel="0" collapsed="false">
      <c r="B23" s="7" t="s">
        <v>28</v>
      </c>
      <c r="C23" s="8" t="n">
        <f aca="false">COUNTIF(Registros!$H$2:$H$47,"Pendente")</f>
        <v>13</v>
      </c>
      <c r="D23" s="9"/>
      <c r="E23" s="9"/>
    </row>
    <row r="24" customFormat="false" ht="24" hidden="false" customHeight="true" outlineLevel="0" collapsed="false">
      <c r="B24" s="7" t="s">
        <v>29</v>
      </c>
      <c r="C24" s="10" t="n">
        <f aca="false">IFERROR(COUNTIF(Registros!$H$2:$H$47,"Resolvido")/COUNTA(Registros!$A$2:$A$47),0)</f>
        <v>0.5</v>
      </c>
      <c r="D24" s="9"/>
      <c r="E24" s="9"/>
    </row>
    <row r="25" customFormat="false" ht="24" hidden="false" customHeight="true" outlineLevel="0" collapsed="false">
      <c r="B25" s="7" t="s">
        <v>30</v>
      </c>
      <c r="C25" s="8" t="n">
        <f aca="false">IFERROR(ROUND(AVERAGE(Registros!$M$2:$M$47),1),0)</f>
        <v>10.4</v>
      </c>
      <c r="D25" s="9"/>
      <c r="E25" s="9"/>
    </row>
    <row r="28" customFormat="false" ht="15" hidden="false" customHeight="false" outlineLevel="0" collapsed="false">
      <c r="B28" s="11" t="s">
        <v>31</v>
      </c>
    </row>
    <row r="29" customFormat="false" ht="15" hidden="false" customHeight="false" outlineLevel="0" collapsed="false">
      <c r="B29" s="12" t="s">
        <v>32</v>
      </c>
      <c r="C29" s="12"/>
      <c r="D29" s="12"/>
      <c r="E29" s="12"/>
      <c r="F29" s="12"/>
      <c r="G29" s="12"/>
    </row>
    <row r="30" customFormat="false" ht="15" hidden="false" customHeight="false" outlineLevel="0" collapsed="false">
      <c r="B30" s="12" t="s">
        <v>33</v>
      </c>
      <c r="C30" s="12"/>
      <c r="D30" s="12"/>
      <c r="E30" s="12"/>
      <c r="F30" s="12"/>
      <c r="G30" s="12"/>
    </row>
    <row r="31" customFormat="false" ht="15" hidden="false" customHeight="false" outlineLevel="0" collapsed="false">
      <c r="B31" s="12" t="s">
        <v>34</v>
      </c>
      <c r="C31" s="12"/>
      <c r="D31" s="12"/>
      <c r="E31" s="12"/>
      <c r="F31" s="12"/>
      <c r="G31" s="12"/>
    </row>
    <row r="32" customFormat="false" ht="15" hidden="false" customHeight="false" outlineLevel="0" collapsed="false">
      <c r="B32" s="12" t="s">
        <v>35</v>
      </c>
      <c r="C32" s="12"/>
      <c r="D32" s="12"/>
      <c r="E32" s="12"/>
      <c r="F32" s="12"/>
      <c r="G32" s="12"/>
    </row>
    <row r="33" customFormat="false" ht="15" hidden="false" customHeight="false" outlineLevel="0" collapsed="false">
      <c r="B33" s="12" t="s">
        <v>36</v>
      </c>
      <c r="C33" s="12"/>
      <c r="D33" s="12"/>
      <c r="E33" s="12"/>
      <c r="F33" s="12"/>
      <c r="G33" s="12"/>
    </row>
  </sheetData>
  <mergeCells count="5">
    <mergeCell ref="B29:G29"/>
    <mergeCell ref="B30:G30"/>
    <mergeCell ref="B31:G31"/>
    <mergeCell ref="B32:G32"/>
    <mergeCell ref="B33:G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15"/>
    <col collapsed="false" customWidth="true" hidden="false" outlineLevel="0" max="3" min="3" style="0" width="22"/>
    <col collapsed="false" customWidth="true" hidden="false" outlineLevel="0" max="4" min="4" style="0" width="7"/>
    <col collapsed="false" customWidth="true" hidden="false" outlineLevel="0" max="5" min="5" style="0" width="12"/>
    <col collapsed="false" customWidth="true" hidden="false" outlineLevel="0" max="6" min="6" style="0" width="17"/>
    <col collapsed="false" customWidth="true" hidden="false" outlineLevel="0" max="7" min="7" style="0" width="58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18"/>
    <col collapsed="false" customWidth="true" hidden="false" outlineLevel="0" max="11" min="11" style="0" width="20"/>
    <col collapsed="false" customWidth="true" hidden="false" outlineLevel="0" max="12" min="12" style="0" width="19"/>
    <col collapsed="false" customWidth="true" hidden="false" outlineLevel="0" max="13" min="13" style="0" width="15"/>
  </cols>
  <sheetData>
    <row r="1" customFormat="false" ht="27.75" hidden="false" customHeight="true" outlineLevel="0" collapsed="false">
      <c r="A1" s="13" t="s">
        <v>37</v>
      </c>
      <c r="B1" s="13" t="s">
        <v>38</v>
      </c>
      <c r="C1" s="13" t="s">
        <v>39</v>
      </c>
      <c r="D1" s="13" t="s">
        <v>40</v>
      </c>
      <c r="E1" s="13" t="s">
        <v>41</v>
      </c>
      <c r="F1" s="13" t="s">
        <v>42</v>
      </c>
      <c r="G1" s="13" t="s">
        <v>43</v>
      </c>
      <c r="H1" s="13" t="s">
        <v>44</v>
      </c>
      <c r="I1" s="13" t="s">
        <v>45</v>
      </c>
      <c r="J1" s="13" t="s">
        <v>46</v>
      </c>
      <c r="K1" s="13" t="s">
        <v>47</v>
      </c>
      <c r="L1" s="13" t="s">
        <v>48</v>
      </c>
      <c r="M1" s="13" t="s">
        <v>49</v>
      </c>
    </row>
    <row r="2" customFormat="false" ht="15" hidden="false" customHeight="false" outlineLevel="0" collapsed="false">
      <c r="A2" s="14" t="n">
        <v>46232.4895833333</v>
      </c>
      <c r="B2" s="15" t="s">
        <v>50</v>
      </c>
      <c r="C2" s="16" t="s">
        <v>51</v>
      </c>
      <c r="D2" s="15" t="n">
        <v>9</v>
      </c>
      <c r="E2" s="17" t="s">
        <v>52</v>
      </c>
      <c r="F2" s="16" t="s">
        <v>53</v>
      </c>
      <c r="G2" s="16" t="s">
        <v>54</v>
      </c>
      <c r="H2" s="18" t="s">
        <v>55</v>
      </c>
      <c r="I2" s="15" t="s">
        <v>56</v>
      </c>
      <c r="J2" s="16" t="s">
        <v>57</v>
      </c>
      <c r="K2" s="16"/>
      <c r="L2" s="14"/>
      <c r="M2" s="19" t="str">
        <f aca="false">IF(L2="","",ROUND((L2-A2)*24,1))</f>
        <v/>
      </c>
    </row>
    <row r="3" customFormat="false" ht="15" hidden="false" customHeight="false" outlineLevel="0" collapsed="false">
      <c r="A3" s="14" t="n">
        <v>46230.9444444445</v>
      </c>
      <c r="B3" s="15" t="s">
        <v>50</v>
      </c>
      <c r="C3" s="16" t="s">
        <v>51</v>
      </c>
      <c r="D3" s="15" t="n">
        <v>9</v>
      </c>
      <c r="E3" s="17" t="s">
        <v>52</v>
      </c>
      <c r="F3" s="16" t="s">
        <v>58</v>
      </c>
      <c r="G3" s="16" t="s">
        <v>59</v>
      </c>
      <c r="H3" s="18" t="s">
        <v>55</v>
      </c>
      <c r="I3" s="15" t="s">
        <v>56</v>
      </c>
      <c r="J3" s="16" t="s">
        <v>57</v>
      </c>
      <c r="K3" s="16"/>
      <c r="L3" s="14"/>
      <c r="M3" s="19" t="str">
        <f aca="false">IF(L3="","",ROUND((L3-A3)*24,1))</f>
        <v/>
      </c>
    </row>
    <row r="4" customFormat="false" ht="15" hidden="false" customHeight="false" outlineLevel="0" collapsed="false">
      <c r="A4" s="14" t="n">
        <v>46230.5416666667</v>
      </c>
      <c r="B4" s="15" t="s">
        <v>60</v>
      </c>
      <c r="C4" s="16" t="s">
        <v>61</v>
      </c>
      <c r="D4" s="15" t="n">
        <v>11</v>
      </c>
      <c r="E4" s="20" t="s">
        <v>62</v>
      </c>
      <c r="F4" s="16" t="s">
        <v>53</v>
      </c>
      <c r="G4" s="16" t="s">
        <v>63</v>
      </c>
      <c r="H4" s="21" t="s">
        <v>64</v>
      </c>
      <c r="I4" s="15" t="s">
        <v>65</v>
      </c>
      <c r="J4" s="16" t="s">
        <v>66</v>
      </c>
      <c r="K4" s="16" t="s">
        <v>67</v>
      </c>
      <c r="L4" s="14" t="n">
        <v>46230.7791666667</v>
      </c>
      <c r="M4" s="19" t="n">
        <f aca="false">IF(L4="","",ROUND((L4-A4)*24,1))</f>
        <v>5.7</v>
      </c>
    </row>
    <row r="5" customFormat="false" ht="15" hidden="false" customHeight="false" outlineLevel="0" collapsed="false">
      <c r="A5" s="14" t="n">
        <v>46230.3819444445</v>
      </c>
      <c r="B5" s="15" t="s">
        <v>68</v>
      </c>
      <c r="C5" s="16" t="s">
        <v>69</v>
      </c>
      <c r="D5" s="15" t="n">
        <v>2</v>
      </c>
      <c r="E5" s="17" t="s">
        <v>52</v>
      </c>
      <c r="F5" s="16" t="s">
        <v>70</v>
      </c>
      <c r="G5" s="16" t="s">
        <v>71</v>
      </c>
      <c r="H5" s="21" t="s">
        <v>64</v>
      </c>
      <c r="I5" s="15" t="s">
        <v>72</v>
      </c>
      <c r="J5" s="16" t="s">
        <v>73</v>
      </c>
      <c r="K5" s="16" t="s">
        <v>67</v>
      </c>
      <c r="L5" s="14" t="n">
        <v>46230.7486111111</v>
      </c>
      <c r="M5" s="19" t="n">
        <f aca="false">IF(L5="","",ROUND((L5-A5)*24,1))</f>
        <v>8.8</v>
      </c>
    </row>
    <row r="6" customFormat="false" ht="15" hidden="false" customHeight="false" outlineLevel="0" collapsed="false">
      <c r="A6" s="14" t="n">
        <v>46229.9479166667</v>
      </c>
      <c r="B6" s="15" t="s">
        <v>68</v>
      </c>
      <c r="C6" s="16" t="s">
        <v>69</v>
      </c>
      <c r="D6" s="15" t="n">
        <v>2</v>
      </c>
      <c r="E6" s="20" t="s">
        <v>62</v>
      </c>
      <c r="F6" s="16" t="s">
        <v>53</v>
      </c>
      <c r="G6" s="16" t="s">
        <v>63</v>
      </c>
      <c r="H6" s="21" t="s">
        <v>64</v>
      </c>
      <c r="I6" s="15" t="s">
        <v>56</v>
      </c>
      <c r="J6" s="16" t="s">
        <v>73</v>
      </c>
      <c r="K6" s="16" t="s">
        <v>74</v>
      </c>
      <c r="L6" s="14" t="n">
        <v>46230.8604166667</v>
      </c>
      <c r="M6" s="19" t="n">
        <f aca="false">IF(L6="","",ROUND((L6-A6)*24,1))</f>
        <v>21.9</v>
      </c>
    </row>
    <row r="7" customFormat="false" ht="15" hidden="false" customHeight="false" outlineLevel="0" collapsed="false">
      <c r="A7" s="14" t="n">
        <v>46229.8611111111</v>
      </c>
      <c r="B7" s="15" t="s">
        <v>75</v>
      </c>
      <c r="C7" s="16" t="s">
        <v>76</v>
      </c>
      <c r="D7" s="15" t="n">
        <v>8</v>
      </c>
      <c r="E7" s="20" t="s">
        <v>62</v>
      </c>
      <c r="F7" s="16" t="s">
        <v>77</v>
      </c>
      <c r="G7" s="16" t="s">
        <v>78</v>
      </c>
      <c r="H7" s="21" t="s">
        <v>64</v>
      </c>
      <c r="I7" s="15" t="s">
        <v>56</v>
      </c>
      <c r="J7" s="16" t="s">
        <v>79</v>
      </c>
      <c r="K7" s="16" t="s">
        <v>67</v>
      </c>
      <c r="L7" s="14" t="n">
        <v>46230.3652777778</v>
      </c>
      <c r="M7" s="19" t="n">
        <f aca="false">IF(L7="","",ROUND((L7-A7)*24,1))</f>
        <v>12.1</v>
      </c>
    </row>
    <row r="8" customFormat="false" ht="15" hidden="false" customHeight="false" outlineLevel="0" collapsed="false">
      <c r="A8" s="14" t="n">
        <v>46227.9340277778</v>
      </c>
      <c r="B8" s="15" t="s">
        <v>80</v>
      </c>
      <c r="C8" s="16" t="s">
        <v>81</v>
      </c>
      <c r="D8" s="15" t="n">
        <v>3</v>
      </c>
      <c r="E8" s="20" t="s">
        <v>62</v>
      </c>
      <c r="F8" s="16" t="s">
        <v>82</v>
      </c>
      <c r="G8" s="16" t="s">
        <v>83</v>
      </c>
      <c r="H8" s="22" t="s">
        <v>84</v>
      </c>
      <c r="I8" s="15" t="s">
        <v>56</v>
      </c>
      <c r="J8" s="16" t="s">
        <v>57</v>
      </c>
      <c r="K8" s="16" t="s">
        <v>74</v>
      </c>
      <c r="L8" s="14" t="n">
        <v>46228.8006944444</v>
      </c>
      <c r="M8" s="19" t="n">
        <f aca="false">IF(L8="","",ROUND((L8-A8)*24,1))</f>
        <v>20.8</v>
      </c>
    </row>
    <row r="9" customFormat="false" ht="15" hidden="false" customHeight="false" outlineLevel="0" collapsed="false">
      <c r="A9" s="14" t="n">
        <v>46227.5486111111</v>
      </c>
      <c r="B9" s="15" t="s">
        <v>85</v>
      </c>
      <c r="C9" s="16" t="s">
        <v>86</v>
      </c>
      <c r="D9" s="15" t="n">
        <v>4</v>
      </c>
      <c r="E9" s="17" t="s">
        <v>52</v>
      </c>
      <c r="F9" s="16" t="s">
        <v>87</v>
      </c>
      <c r="G9" s="16" t="s">
        <v>88</v>
      </c>
      <c r="H9" s="21" t="s">
        <v>64</v>
      </c>
      <c r="I9" s="15" t="s">
        <v>72</v>
      </c>
      <c r="J9" s="16" t="s">
        <v>73</v>
      </c>
      <c r="K9" s="16" t="s">
        <v>74</v>
      </c>
      <c r="L9" s="14" t="n">
        <v>46227.7319444444</v>
      </c>
      <c r="M9" s="19" t="n">
        <f aca="false">IF(L9="","",ROUND((L9-A9)*24,1))</f>
        <v>4.4</v>
      </c>
    </row>
    <row r="10" customFormat="false" ht="15" hidden="false" customHeight="false" outlineLevel="0" collapsed="false">
      <c r="A10" s="14" t="n">
        <v>46225.3402777778</v>
      </c>
      <c r="B10" s="15" t="s">
        <v>68</v>
      </c>
      <c r="C10" s="16" t="s">
        <v>69</v>
      </c>
      <c r="D10" s="15" t="n">
        <v>2</v>
      </c>
      <c r="E10" s="20" t="s">
        <v>62</v>
      </c>
      <c r="F10" s="16" t="s">
        <v>53</v>
      </c>
      <c r="G10" s="16" t="s">
        <v>63</v>
      </c>
      <c r="H10" s="18" t="s">
        <v>55</v>
      </c>
      <c r="I10" s="15" t="s">
        <v>65</v>
      </c>
      <c r="J10" s="16" t="s">
        <v>73</v>
      </c>
      <c r="K10" s="16"/>
      <c r="L10" s="14"/>
      <c r="M10" s="19" t="str">
        <f aca="false">IF(L10="","",ROUND((L10-A10)*24,1))</f>
        <v/>
      </c>
    </row>
    <row r="11" customFormat="false" ht="15" hidden="false" customHeight="false" outlineLevel="0" collapsed="false">
      <c r="A11" s="14" t="n">
        <v>46225.3333333333</v>
      </c>
      <c r="B11" s="15" t="s">
        <v>89</v>
      </c>
      <c r="C11" s="16" t="s">
        <v>90</v>
      </c>
      <c r="D11" s="15" t="n">
        <v>10</v>
      </c>
      <c r="E11" s="23" t="s">
        <v>91</v>
      </c>
      <c r="F11" s="16" t="s">
        <v>92</v>
      </c>
      <c r="G11" s="16" t="s">
        <v>93</v>
      </c>
      <c r="H11" s="21" t="s">
        <v>64</v>
      </c>
      <c r="I11" s="15" t="s">
        <v>72</v>
      </c>
      <c r="J11" s="16" t="s">
        <v>94</v>
      </c>
      <c r="K11" s="16" t="s">
        <v>67</v>
      </c>
      <c r="L11" s="14" t="n">
        <v>46225.3666666667</v>
      </c>
      <c r="M11" s="19" t="n">
        <f aca="false">IF(L11="","",ROUND((L11-A11)*24,1))</f>
        <v>0.8</v>
      </c>
    </row>
    <row r="12" customFormat="false" ht="15" hidden="false" customHeight="false" outlineLevel="0" collapsed="false">
      <c r="A12" s="14" t="n">
        <v>46224.7673611111</v>
      </c>
      <c r="B12" s="15" t="s">
        <v>95</v>
      </c>
      <c r="C12" s="16" t="s">
        <v>96</v>
      </c>
      <c r="D12" s="15" t="n">
        <v>6</v>
      </c>
      <c r="E12" s="23" t="s">
        <v>91</v>
      </c>
      <c r="F12" s="16" t="s">
        <v>97</v>
      </c>
      <c r="G12" s="16" t="s">
        <v>98</v>
      </c>
      <c r="H12" s="21" t="s">
        <v>64</v>
      </c>
      <c r="I12" s="15" t="s">
        <v>56</v>
      </c>
      <c r="J12" s="16" t="s">
        <v>94</v>
      </c>
      <c r="K12" s="16" t="s">
        <v>99</v>
      </c>
      <c r="L12" s="14" t="n">
        <v>46224.8506944445</v>
      </c>
      <c r="M12" s="19" t="n">
        <f aca="false">IF(L12="","",ROUND((L12-A12)*24,1))</f>
        <v>2</v>
      </c>
    </row>
    <row r="13" customFormat="false" ht="15" hidden="false" customHeight="false" outlineLevel="0" collapsed="false">
      <c r="A13" s="14" t="n">
        <v>46224.5625</v>
      </c>
      <c r="B13" s="15" t="s">
        <v>89</v>
      </c>
      <c r="C13" s="16" t="s">
        <v>90</v>
      </c>
      <c r="D13" s="15" t="n">
        <v>10</v>
      </c>
      <c r="E13" s="20" t="s">
        <v>62</v>
      </c>
      <c r="F13" s="16" t="s">
        <v>82</v>
      </c>
      <c r="G13" s="16" t="s">
        <v>83</v>
      </c>
      <c r="H13" s="21" t="s">
        <v>64</v>
      </c>
      <c r="I13" s="15" t="s">
        <v>65</v>
      </c>
      <c r="J13" s="16" t="s">
        <v>94</v>
      </c>
      <c r="K13" s="16" t="s">
        <v>99</v>
      </c>
      <c r="L13" s="14" t="n">
        <v>46225.7458333333</v>
      </c>
      <c r="M13" s="19" t="n">
        <f aca="false">IF(L13="","",ROUND((L13-A13)*24,1))</f>
        <v>28.4</v>
      </c>
    </row>
    <row r="14" customFormat="false" ht="15" hidden="false" customHeight="false" outlineLevel="0" collapsed="false">
      <c r="A14" s="14" t="n">
        <v>46223.6041666667</v>
      </c>
      <c r="B14" s="15" t="s">
        <v>95</v>
      </c>
      <c r="C14" s="16" t="s">
        <v>96</v>
      </c>
      <c r="D14" s="15" t="n">
        <v>6</v>
      </c>
      <c r="E14" s="23" t="s">
        <v>91</v>
      </c>
      <c r="F14" s="16" t="s">
        <v>100</v>
      </c>
      <c r="G14" s="16" t="s">
        <v>101</v>
      </c>
      <c r="H14" s="21" t="s">
        <v>64</v>
      </c>
      <c r="I14" s="15" t="s">
        <v>56</v>
      </c>
      <c r="J14" s="16" t="s">
        <v>94</v>
      </c>
      <c r="K14" s="16" t="s">
        <v>74</v>
      </c>
      <c r="L14" s="14" t="n">
        <v>46223.7041666667</v>
      </c>
      <c r="M14" s="19" t="n">
        <f aca="false">IF(L14="","",ROUND((L14-A14)*24,1))</f>
        <v>2.4</v>
      </c>
    </row>
    <row r="15" customFormat="false" ht="15" hidden="false" customHeight="false" outlineLevel="0" collapsed="false">
      <c r="A15" s="14" t="n">
        <v>46222.9131944445</v>
      </c>
      <c r="B15" s="15" t="s">
        <v>50</v>
      </c>
      <c r="C15" s="16" t="s">
        <v>51</v>
      </c>
      <c r="D15" s="15" t="n">
        <v>9</v>
      </c>
      <c r="E15" s="20" t="s">
        <v>62</v>
      </c>
      <c r="F15" s="16" t="s">
        <v>53</v>
      </c>
      <c r="G15" s="16" t="s">
        <v>63</v>
      </c>
      <c r="H15" s="18" t="s">
        <v>55</v>
      </c>
      <c r="I15" s="15" t="s">
        <v>56</v>
      </c>
      <c r="J15" s="16" t="s">
        <v>57</v>
      </c>
      <c r="K15" s="16"/>
      <c r="L15" s="14"/>
      <c r="M15" s="19" t="str">
        <f aca="false">IF(L15="","",ROUND((L15-A15)*24,1))</f>
        <v/>
      </c>
    </row>
    <row r="16" customFormat="false" ht="15" hidden="false" customHeight="false" outlineLevel="0" collapsed="false">
      <c r="A16" s="14" t="n">
        <v>46222.71875</v>
      </c>
      <c r="B16" s="15" t="s">
        <v>60</v>
      </c>
      <c r="C16" s="16" t="s">
        <v>61</v>
      </c>
      <c r="D16" s="15" t="n">
        <v>11</v>
      </c>
      <c r="E16" s="17" t="s">
        <v>52</v>
      </c>
      <c r="F16" s="16" t="s">
        <v>102</v>
      </c>
      <c r="G16" s="16" t="s">
        <v>103</v>
      </c>
      <c r="H16" s="21" t="s">
        <v>64</v>
      </c>
      <c r="I16" s="15" t="s">
        <v>56</v>
      </c>
      <c r="J16" s="16" t="s">
        <v>66</v>
      </c>
      <c r="K16" s="16" t="s">
        <v>99</v>
      </c>
      <c r="L16" s="14" t="n">
        <v>46223.2020833333</v>
      </c>
      <c r="M16" s="19" t="n">
        <f aca="false">IF(L16="","",ROUND((L16-A16)*24,1))</f>
        <v>11.6</v>
      </c>
    </row>
    <row r="17" customFormat="false" ht="15" hidden="false" customHeight="false" outlineLevel="0" collapsed="false">
      <c r="A17" s="14" t="n">
        <v>46221.5173611111</v>
      </c>
      <c r="B17" s="15" t="s">
        <v>104</v>
      </c>
      <c r="C17" s="16" t="s">
        <v>105</v>
      </c>
      <c r="D17" s="15" t="n">
        <v>5</v>
      </c>
      <c r="E17" s="20" t="s">
        <v>62</v>
      </c>
      <c r="F17" s="16" t="s">
        <v>53</v>
      </c>
      <c r="G17" s="16" t="s">
        <v>63</v>
      </c>
      <c r="H17" s="18" t="s">
        <v>55</v>
      </c>
      <c r="I17" s="15" t="s">
        <v>56</v>
      </c>
      <c r="J17" s="16" t="s">
        <v>94</v>
      </c>
      <c r="K17" s="16"/>
      <c r="L17" s="14"/>
      <c r="M17" s="19" t="str">
        <f aca="false">IF(L17="","",ROUND((L17-A17)*24,1))</f>
        <v/>
      </c>
    </row>
    <row r="18" customFormat="false" ht="15" hidden="false" customHeight="false" outlineLevel="0" collapsed="false">
      <c r="A18" s="14" t="n">
        <v>46221.3888888889</v>
      </c>
      <c r="B18" s="15" t="s">
        <v>106</v>
      </c>
      <c r="C18" s="16" t="s">
        <v>107</v>
      </c>
      <c r="D18" s="15" t="n">
        <v>7</v>
      </c>
      <c r="E18" s="23" t="s">
        <v>91</v>
      </c>
      <c r="F18" s="16" t="s">
        <v>100</v>
      </c>
      <c r="G18" s="16" t="s">
        <v>101</v>
      </c>
      <c r="H18" s="21" t="s">
        <v>64</v>
      </c>
      <c r="I18" s="15" t="s">
        <v>56</v>
      </c>
      <c r="J18" s="16" t="s">
        <v>57</v>
      </c>
      <c r="K18" s="16" t="s">
        <v>99</v>
      </c>
      <c r="L18" s="14" t="n">
        <v>46221.4930555556</v>
      </c>
      <c r="M18" s="19" t="n">
        <f aca="false">IF(L18="","",ROUND((L18-A18)*24,1))</f>
        <v>2.5</v>
      </c>
    </row>
    <row r="19" customFormat="false" ht="15" hidden="false" customHeight="false" outlineLevel="0" collapsed="false">
      <c r="A19" s="14" t="n">
        <v>46221.3020833333</v>
      </c>
      <c r="B19" s="15" t="s">
        <v>85</v>
      </c>
      <c r="C19" s="16" t="s">
        <v>86</v>
      </c>
      <c r="D19" s="15" t="n">
        <v>4</v>
      </c>
      <c r="E19" s="17" t="s">
        <v>52</v>
      </c>
      <c r="F19" s="16" t="s">
        <v>102</v>
      </c>
      <c r="G19" s="16" t="s">
        <v>103</v>
      </c>
      <c r="H19" s="18" t="s">
        <v>55</v>
      </c>
      <c r="I19" s="15" t="s">
        <v>65</v>
      </c>
      <c r="J19" s="16" t="s">
        <v>73</v>
      </c>
      <c r="K19" s="16"/>
      <c r="L19" s="14"/>
      <c r="M19" s="19" t="str">
        <f aca="false">IF(L19="","",ROUND((L19-A19)*24,1))</f>
        <v/>
      </c>
    </row>
    <row r="20" customFormat="false" ht="15" hidden="false" customHeight="false" outlineLevel="0" collapsed="false">
      <c r="A20" s="14" t="n">
        <v>46220.9479166667</v>
      </c>
      <c r="B20" s="15" t="s">
        <v>104</v>
      </c>
      <c r="C20" s="16" t="s">
        <v>105</v>
      </c>
      <c r="D20" s="15" t="n">
        <v>5</v>
      </c>
      <c r="E20" s="23" t="s">
        <v>91</v>
      </c>
      <c r="F20" s="16" t="s">
        <v>97</v>
      </c>
      <c r="G20" s="16" t="s">
        <v>98</v>
      </c>
      <c r="H20" s="18" t="s">
        <v>55</v>
      </c>
      <c r="I20" s="15" t="s">
        <v>72</v>
      </c>
      <c r="J20" s="16" t="s">
        <v>94</v>
      </c>
      <c r="K20" s="16"/>
      <c r="L20" s="14"/>
      <c r="M20" s="19" t="str">
        <f aca="false">IF(L20="","",ROUND((L20-A20)*24,1))</f>
        <v/>
      </c>
    </row>
    <row r="21" customFormat="false" ht="15" hidden="false" customHeight="false" outlineLevel="0" collapsed="false">
      <c r="A21" s="14" t="n">
        <v>46220.875</v>
      </c>
      <c r="B21" s="15" t="s">
        <v>89</v>
      </c>
      <c r="C21" s="16" t="s">
        <v>90</v>
      </c>
      <c r="D21" s="15" t="n">
        <v>10</v>
      </c>
      <c r="E21" s="17" t="s">
        <v>52</v>
      </c>
      <c r="F21" s="16" t="s">
        <v>70</v>
      </c>
      <c r="G21" s="16" t="s">
        <v>71</v>
      </c>
      <c r="H21" s="22" t="s">
        <v>84</v>
      </c>
      <c r="I21" s="15" t="s">
        <v>56</v>
      </c>
      <c r="J21" s="16" t="s">
        <v>94</v>
      </c>
      <c r="K21" s="16" t="s">
        <v>67</v>
      </c>
      <c r="L21" s="14" t="n">
        <v>46221.2833333333</v>
      </c>
      <c r="M21" s="19" t="n">
        <f aca="false">IF(L21="","",ROUND((L21-A21)*24,1))</f>
        <v>9.8</v>
      </c>
    </row>
    <row r="22" customFormat="false" ht="15" hidden="false" customHeight="false" outlineLevel="0" collapsed="false">
      <c r="A22" s="14" t="n">
        <v>46219.8402777778</v>
      </c>
      <c r="B22" s="15" t="s">
        <v>50</v>
      </c>
      <c r="C22" s="16" t="s">
        <v>51</v>
      </c>
      <c r="D22" s="15" t="n">
        <v>9</v>
      </c>
      <c r="E22" s="17" t="s">
        <v>52</v>
      </c>
      <c r="F22" s="16" t="s">
        <v>102</v>
      </c>
      <c r="G22" s="16" t="s">
        <v>103</v>
      </c>
      <c r="H22" s="18" t="s">
        <v>55</v>
      </c>
      <c r="I22" s="15" t="s">
        <v>56</v>
      </c>
      <c r="J22" s="16" t="s">
        <v>57</v>
      </c>
      <c r="K22" s="16"/>
      <c r="L22" s="14"/>
      <c r="M22" s="19" t="str">
        <f aca="false">IF(L22="","",ROUND((L22-A22)*24,1))</f>
        <v/>
      </c>
    </row>
    <row r="23" customFormat="false" ht="15" hidden="false" customHeight="false" outlineLevel="0" collapsed="false">
      <c r="A23" s="14" t="n">
        <v>46219.7916666667</v>
      </c>
      <c r="B23" s="15" t="s">
        <v>80</v>
      </c>
      <c r="C23" s="16" t="s">
        <v>81</v>
      </c>
      <c r="D23" s="15" t="n">
        <v>3</v>
      </c>
      <c r="E23" s="17" t="s">
        <v>52</v>
      </c>
      <c r="F23" s="16" t="s">
        <v>70</v>
      </c>
      <c r="G23" s="16" t="s">
        <v>71</v>
      </c>
      <c r="H23" s="22" t="s">
        <v>84</v>
      </c>
      <c r="I23" s="15" t="s">
        <v>56</v>
      </c>
      <c r="J23" s="16" t="s">
        <v>57</v>
      </c>
      <c r="K23" s="16" t="s">
        <v>67</v>
      </c>
      <c r="L23" s="14" t="n">
        <v>46220.0875</v>
      </c>
      <c r="M23" s="19" t="n">
        <f aca="false">IF(L23="","",ROUND((L23-A23)*24,1))</f>
        <v>7.1</v>
      </c>
    </row>
    <row r="24" customFormat="false" ht="15" hidden="false" customHeight="false" outlineLevel="0" collapsed="false">
      <c r="A24" s="14" t="n">
        <v>46219.6875</v>
      </c>
      <c r="B24" s="15" t="s">
        <v>95</v>
      </c>
      <c r="C24" s="16" t="s">
        <v>96</v>
      </c>
      <c r="D24" s="15" t="n">
        <v>6</v>
      </c>
      <c r="E24" s="20" t="s">
        <v>62</v>
      </c>
      <c r="F24" s="16" t="s">
        <v>58</v>
      </c>
      <c r="G24" s="16" t="s">
        <v>108</v>
      </c>
      <c r="H24" s="18" t="s">
        <v>55</v>
      </c>
      <c r="I24" s="15" t="s">
        <v>72</v>
      </c>
      <c r="J24" s="16" t="s">
        <v>94</v>
      </c>
      <c r="K24" s="16"/>
      <c r="L24" s="14"/>
      <c r="M24" s="19" t="str">
        <f aca="false">IF(L24="","",ROUND((L24-A24)*24,1))</f>
        <v/>
      </c>
    </row>
    <row r="25" customFormat="false" ht="15" hidden="false" customHeight="false" outlineLevel="0" collapsed="false">
      <c r="A25" s="14" t="n">
        <v>46219.4375</v>
      </c>
      <c r="B25" s="15" t="s">
        <v>68</v>
      </c>
      <c r="C25" s="16" t="s">
        <v>69</v>
      </c>
      <c r="D25" s="15" t="n">
        <v>2</v>
      </c>
      <c r="E25" s="17" t="s">
        <v>52</v>
      </c>
      <c r="F25" s="16" t="s">
        <v>87</v>
      </c>
      <c r="G25" s="16" t="s">
        <v>88</v>
      </c>
      <c r="H25" s="21" t="s">
        <v>64</v>
      </c>
      <c r="I25" s="15" t="s">
        <v>72</v>
      </c>
      <c r="J25" s="16" t="s">
        <v>73</v>
      </c>
      <c r="K25" s="16" t="s">
        <v>67</v>
      </c>
      <c r="L25" s="14" t="n">
        <v>46219.7666666667</v>
      </c>
      <c r="M25" s="19" t="n">
        <f aca="false">IF(L25="","",ROUND((L25-A25)*24,1))</f>
        <v>7.9</v>
      </c>
    </row>
    <row r="26" customFormat="false" ht="15" hidden="false" customHeight="false" outlineLevel="0" collapsed="false">
      <c r="A26" s="14" t="n">
        <v>46218.9479166667</v>
      </c>
      <c r="B26" s="15" t="s">
        <v>68</v>
      </c>
      <c r="C26" s="16" t="s">
        <v>69</v>
      </c>
      <c r="D26" s="15" t="n">
        <v>2</v>
      </c>
      <c r="E26" s="17" t="s">
        <v>52</v>
      </c>
      <c r="F26" s="16" t="s">
        <v>70</v>
      </c>
      <c r="G26" s="16" t="s">
        <v>71</v>
      </c>
      <c r="H26" s="18" t="s">
        <v>55</v>
      </c>
      <c r="I26" s="15" t="s">
        <v>56</v>
      </c>
      <c r="J26" s="16" t="s">
        <v>73</v>
      </c>
      <c r="K26" s="16"/>
      <c r="L26" s="14"/>
      <c r="M26" s="19" t="str">
        <f aca="false">IF(L26="","",ROUND((L26-A26)*24,1))</f>
        <v/>
      </c>
    </row>
    <row r="27" customFormat="false" ht="15" hidden="false" customHeight="false" outlineLevel="0" collapsed="false">
      <c r="A27" s="14" t="n">
        <v>46218.8125</v>
      </c>
      <c r="B27" s="15" t="s">
        <v>106</v>
      </c>
      <c r="C27" s="16" t="s">
        <v>107</v>
      </c>
      <c r="D27" s="15" t="n">
        <v>7</v>
      </c>
      <c r="E27" s="17" t="s">
        <v>52</v>
      </c>
      <c r="F27" s="16" t="s">
        <v>58</v>
      </c>
      <c r="G27" s="16" t="s">
        <v>59</v>
      </c>
      <c r="H27" s="21" t="s">
        <v>64</v>
      </c>
      <c r="I27" s="15" t="s">
        <v>56</v>
      </c>
      <c r="J27" s="16" t="s">
        <v>57</v>
      </c>
      <c r="K27" s="16" t="s">
        <v>99</v>
      </c>
      <c r="L27" s="14" t="n">
        <v>46219.1166666667</v>
      </c>
      <c r="M27" s="19" t="n">
        <f aca="false">IF(L27="","",ROUND((L27-A27)*24,1))</f>
        <v>7.3</v>
      </c>
    </row>
    <row r="28" customFormat="false" ht="15" hidden="false" customHeight="false" outlineLevel="0" collapsed="false">
      <c r="A28" s="14" t="n">
        <v>46218.5520833333</v>
      </c>
      <c r="B28" s="15" t="s">
        <v>95</v>
      </c>
      <c r="C28" s="16" t="s">
        <v>96</v>
      </c>
      <c r="D28" s="15" t="n">
        <v>6</v>
      </c>
      <c r="E28" s="20" t="s">
        <v>62</v>
      </c>
      <c r="F28" s="16" t="s">
        <v>77</v>
      </c>
      <c r="G28" s="16" t="s">
        <v>78</v>
      </c>
      <c r="H28" s="18" t="s">
        <v>55</v>
      </c>
      <c r="I28" s="15" t="s">
        <v>65</v>
      </c>
      <c r="J28" s="16" t="s">
        <v>94</v>
      </c>
      <c r="K28" s="16"/>
      <c r="L28" s="14"/>
      <c r="M28" s="19" t="str">
        <f aca="false">IF(L28="","",ROUND((L28-A28)*24,1))</f>
        <v/>
      </c>
    </row>
    <row r="29" customFormat="false" ht="15" hidden="false" customHeight="false" outlineLevel="0" collapsed="false">
      <c r="A29" s="14" t="n">
        <v>46217.7465277778</v>
      </c>
      <c r="B29" s="15" t="s">
        <v>95</v>
      </c>
      <c r="C29" s="16" t="s">
        <v>96</v>
      </c>
      <c r="D29" s="15" t="n">
        <v>6</v>
      </c>
      <c r="E29" s="17" t="s">
        <v>52</v>
      </c>
      <c r="F29" s="16" t="s">
        <v>87</v>
      </c>
      <c r="G29" s="16" t="s">
        <v>88</v>
      </c>
      <c r="H29" s="18" t="s">
        <v>55</v>
      </c>
      <c r="I29" s="15" t="s">
        <v>56</v>
      </c>
      <c r="J29" s="16" t="s">
        <v>94</v>
      </c>
      <c r="K29" s="16"/>
      <c r="L29" s="14"/>
      <c r="M29" s="19" t="str">
        <f aca="false">IF(L29="","",ROUND((L29-A29)*24,1))</f>
        <v/>
      </c>
    </row>
    <row r="30" customFormat="false" ht="15" hidden="false" customHeight="false" outlineLevel="0" collapsed="false">
      <c r="A30" s="14" t="n">
        <v>46217.3958333333</v>
      </c>
      <c r="B30" s="15" t="s">
        <v>106</v>
      </c>
      <c r="C30" s="16" t="s">
        <v>107</v>
      </c>
      <c r="D30" s="15" t="n">
        <v>7</v>
      </c>
      <c r="E30" s="23" t="s">
        <v>91</v>
      </c>
      <c r="F30" s="16" t="s">
        <v>109</v>
      </c>
      <c r="G30" s="16" t="s">
        <v>110</v>
      </c>
      <c r="H30" s="22" t="s">
        <v>84</v>
      </c>
      <c r="I30" s="15" t="s">
        <v>72</v>
      </c>
      <c r="J30" s="16" t="s">
        <v>57</v>
      </c>
      <c r="K30" s="16" t="s">
        <v>74</v>
      </c>
      <c r="L30" s="14" t="n">
        <v>46217.5291666667</v>
      </c>
      <c r="M30" s="19" t="n">
        <f aca="false">IF(L30="","",ROUND((L30-A30)*24,1))</f>
        <v>3.2</v>
      </c>
    </row>
    <row r="31" customFormat="false" ht="15" hidden="false" customHeight="false" outlineLevel="0" collapsed="false">
      <c r="A31" s="14" t="n">
        <v>46214.2916666667</v>
      </c>
      <c r="B31" s="15" t="s">
        <v>89</v>
      </c>
      <c r="C31" s="16" t="s">
        <v>90</v>
      </c>
      <c r="D31" s="15" t="n">
        <v>10</v>
      </c>
      <c r="E31" s="20" t="s">
        <v>62</v>
      </c>
      <c r="F31" s="16" t="s">
        <v>53</v>
      </c>
      <c r="G31" s="16" t="s">
        <v>63</v>
      </c>
      <c r="H31" s="22" t="s">
        <v>84</v>
      </c>
      <c r="I31" s="15" t="s">
        <v>65</v>
      </c>
      <c r="J31" s="16" t="s">
        <v>94</v>
      </c>
      <c r="K31" s="16" t="s">
        <v>99</v>
      </c>
      <c r="L31" s="14" t="n">
        <v>46215.0333333333</v>
      </c>
      <c r="M31" s="19" t="n">
        <f aca="false">IF(L31="","",ROUND((L31-A31)*24,1))</f>
        <v>17.8</v>
      </c>
    </row>
    <row r="32" customFormat="false" ht="15" hidden="false" customHeight="false" outlineLevel="0" collapsed="false">
      <c r="A32" s="14" t="n">
        <v>46212.9166666667</v>
      </c>
      <c r="B32" s="15" t="s">
        <v>75</v>
      </c>
      <c r="C32" s="16" t="s">
        <v>76</v>
      </c>
      <c r="D32" s="15" t="n">
        <v>8</v>
      </c>
      <c r="E32" s="20" t="s">
        <v>62</v>
      </c>
      <c r="F32" s="16" t="s">
        <v>53</v>
      </c>
      <c r="G32" s="16" t="s">
        <v>63</v>
      </c>
      <c r="H32" s="18" t="s">
        <v>55</v>
      </c>
      <c r="I32" s="15" t="s">
        <v>56</v>
      </c>
      <c r="J32" s="16" t="s">
        <v>79</v>
      </c>
      <c r="K32" s="16"/>
      <c r="L32" s="14"/>
      <c r="M32" s="19" t="str">
        <f aca="false">IF(L32="","",ROUND((L32-A32)*24,1))</f>
        <v/>
      </c>
    </row>
    <row r="33" customFormat="false" ht="15" hidden="false" customHeight="false" outlineLevel="0" collapsed="false">
      <c r="A33" s="14" t="n">
        <v>46212.875</v>
      </c>
      <c r="B33" s="15" t="s">
        <v>80</v>
      </c>
      <c r="C33" s="16" t="s">
        <v>81</v>
      </c>
      <c r="D33" s="15" t="n">
        <v>3</v>
      </c>
      <c r="E33" s="20" t="s">
        <v>62</v>
      </c>
      <c r="F33" s="16" t="s">
        <v>77</v>
      </c>
      <c r="G33" s="16" t="s">
        <v>78</v>
      </c>
      <c r="H33" s="21" t="s">
        <v>64</v>
      </c>
      <c r="I33" s="15" t="s">
        <v>72</v>
      </c>
      <c r="J33" s="16" t="s">
        <v>57</v>
      </c>
      <c r="K33" s="16" t="s">
        <v>74</v>
      </c>
      <c r="L33" s="14" t="n">
        <v>46213.8375</v>
      </c>
      <c r="M33" s="19" t="n">
        <f aca="false">IF(L33="","",ROUND((L33-A33)*24,1))</f>
        <v>23.1</v>
      </c>
    </row>
    <row r="34" customFormat="false" ht="15" hidden="false" customHeight="false" outlineLevel="0" collapsed="false">
      <c r="A34" s="14" t="n">
        <v>46212.4236111111</v>
      </c>
      <c r="B34" s="15" t="s">
        <v>68</v>
      </c>
      <c r="C34" s="16" t="s">
        <v>69</v>
      </c>
      <c r="D34" s="15" t="n">
        <v>2</v>
      </c>
      <c r="E34" s="17" t="s">
        <v>52</v>
      </c>
      <c r="F34" s="16" t="s">
        <v>102</v>
      </c>
      <c r="G34" s="16" t="s">
        <v>103</v>
      </c>
      <c r="H34" s="21" t="s">
        <v>64</v>
      </c>
      <c r="I34" s="15" t="s">
        <v>56</v>
      </c>
      <c r="J34" s="16" t="s">
        <v>73</v>
      </c>
      <c r="K34" s="16" t="s">
        <v>99</v>
      </c>
      <c r="L34" s="14" t="n">
        <v>46212.6277777778</v>
      </c>
      <c r="M34" s="19" t="n">
        <f aca="false">IF(L34="","",ROUND((L34-A34)*24,1))</f>
        <v>4.9</v>
      </c>
    </row>
    <row r="35" customFormat="false" ht="15" hidden="false" customHeight="false" outlineLevel="0" collapsed="false">
      <c r="A35" s="14" t="n">
        <v>46211.8958333333</v>
      </c>
      <c r="B35" s="15" t="s">
        <v>68</v>
      </c>
      <c r="C35" s="16" t="s">
        <v>69</v>
      </c>
      <c r="D35" s="15" t="n">
        <v>2</v>
      </c>
      <c r="E35" s="23" t="s">
        <v>91</v>
      </c>
      <c r="F35" s="16" t="s">
        <v>109</v>
      </c>
      <c r="G35" s="16" t="s">
        <v>110</v>
      </c>
      <c r="H35" s="21" t="s">
        <v>64</v>
      </c>
      <c r="I35" s="15" t="s">
        <v>56</v>
      </c>
      <c r="J35" s="16" t="s">
        <v>73</v>
      </c>
      <c r="K35" s="16" t="s">
        <v>67</v>
      </c>
      <c r="L35" s="14" t="n">
        <v>46212.0125</v>
      </c>
      <c r="M35" s="19" t="n">
        <f aca="false">IF(L35="","",ROUND((L35-A35)*24,1))</f>
        <v>2.8</v>
      </c>
    </row>
    <row r="36" customFormat="false" ht="15" hidden="false" customHeight="false" outlineLevel="0" collapsed="false">
      <c r="A36" s="14" t="n">
        <v>46211.8506944445</v>
      </c>
      <c r="B36" s="15" t="s">
        <v>95</v>
      </c>
      <c r="C36" s="16" t="s">
        <v>96</v>
      </c>
      <c r="D36" s="15" t="n">
        <v>6</v>
      </c>
      <c r="E36" s="20" t="s">
        <v>62</v>
      </c>
      <c r="F36" s="16" t="s">
        <v>58</v>
      </c>
      <c r="G36" s="16" t="s">
        <v>108</v>
      </c>
      <c r="H36" s="22" t="s">
        <v>84</v>
      </c>
      <c r="I36" s="15" t="s">
        <v>56</v>
      </c>
      <c r="J36" s="16" t="s">
        <v>94</v>
      </c>
      <c r="K36" s="16" t="s">
        <v>74</v>
      </c>
      <c r="L36" s="14" t="n">
        <v>46213.1506944444</v>
      </c>
      <c r="M36" s="19" t="n">
        <f aca="false">IF(L36="","",ROUND((L36-A36)*24,1))</f>
        <v>31.2</v>
      </c>
    </row>
    <row r="37" customFormat="false" ht="15" hidden="false" customHeight="false" outlineLevel="0" collapsed="false">
      <c r="A37" s="14" t="n">
        <v>46211.7256944445</v>
      </c>
      <c r="B37" s="15" t="s">
        <v>85</v>
      </c>
      <c r="C37" s="16" t="s">
        <v>86</v>
      </c>
      <c r="D37" s="15" t="n">
        <v>4</v>
      </c>
      <c r="E37" s="23" t="s">
        <v>91</v>
      </c>
      <c r="F37" s="16" t="s">
        <v>109</v>
      </c>
      <c r="G37" s="16" t="s">
        <v>110</v>
      </c>
      <c r="H37" s="21" t="s">
        <v>64</v>
      </c>
      <c r="I37" s="15" t="s">
        <v>72</v>
      </c>
      <c r="J37" s="16" t="s">
        <v>73</v>
      </c>
      <c r="K37" s="16" t="s">
        <v>74</v>
      </c>
      <c r="L37" s="14" t="n">
        <v>46211.8798611111</v>
      </c>
      <c r="M37" s="19" t="n">
        <f aca="false">IF(L37="","",ROUND((L37-A37)*24,1))</f>
        <v>3.7</v>
      </c>
    </row>
    <row r="38" customFormat="false" ht="15" hidden="false" customHeight="false" outlineLevel="0" collapsed="false">
      <c r="A38" s="14" t="n">
        <v>46211.3506944445</v>
      </c>
      <c r="B38" s="15" t="s">
        <v>106</v>
      </c>
      <c r="C38" s="16" t="s">
        <v>107</v>
      </c>
      <c r="D38" s="15" t="n">
        <v>7</v>
      </c>
      <c r="E38" s="17" t="s">
        <v>52</v>
      </c>
      <c r="F38" s="16" t="s">
        <v>102</v>
      </c>
      <c r="G38" s="16" t="s">
        <v>103</v>
      </c>
      <c r="H38" s="21" t="s">
        <v>64</v>
      </c>
      <c r="I38" s="15" t="s">
        <v>56</v>
      </c>
      <c r="J38" s="16" t="s">
        <v>57</v>
      </c>
      <c r="K38" s="16" t="s">
        <v>74</v>
      </c>
      <c r="L38" s="14" t="n">
        <v>46211.5756944444</v>
      </c>
      <c r="M38" s="19" t="n">
        <f aca="false">IF(L38="","",ROUND((L38-A38)*24,1))</f>
        <v>5.4</v>
      </c>
    </row>
    <row r="39" customFormat="false" ht="15" hidden="false" customHeight="false" outlineLevel="0" collapsed="false">
      <c r="A39" s="14" t="n">
        <v>46210.6979166667</v>
      </c>
      <c r="B39" s="15" t="s">
        <v>89</v>
      </c>
      <c r="C39" s="16" t="s">
        <v>90</v>
      </c>
      <c r="D39" s="15" t="n">
        <v>10</v>
      </c>
      <c r="E39" s="20" t="s">
        <v>62</v>
      </c>
      <c r="F39" s="16" t="s">
        <v>53</v>
      </c>
      <c r="G39" s="16" t="s">
        <v>63</v>
      </c>
      <c r="H39" s="21" t="s">
        <v>64</v>
      </c>
      <c r="I39" s="15" t="s">
        <v>56</v>
      </c>
      <c r="J39" s="16" t="s">
        <v>94</v>
      </c>
      <c r="K39" s="16" t="s">
        <v>67</v>
      </c>
      <c r="L39" s="14" t="n">
        <v>46211.3729166667</v>
      </c>
      <c r="M39" s="19" t="n">
        <f aca="false">IF(L39="","",ROUND((L39-A39)*24,1))</f>
        <v>16.2</v>
      </c>
    </row>
    <row r="40" customFormat="false" ht="15" hidden="false" customHeight="false" outlineLevel="0" collapsed="false">
      <c r="A40" s="14" t="n">
        <v>46209.3125</v>
      </c>
      <c r="B40" s="15" t="s">
        <v>68</v>
      </c>
      <c r="C40" s="16" t="s">
        <v>69</v>
      </c>
      <c r="D40" s="15" t="n">
        <v>2</v>
      </c>
      <c r="E40" s="17" t="s">
        <v>52</v>
      </c>
      <c r="F40" s="16" t="s">
        <v>53</v>
      </c>
      <c r="G40" s="16" t="s">
        <v>54</v>
      </c>
      <c r="H40" s="21" t="s">
        <v>64</v>
      </c>
      <c r="I40" s="15" t="s">
        <v>72</v>
      </c>
      <c r="J40" s="16" t="s">
        <v>73</v>
      </c>
      <c r="K40" s="16" t="s">
        <v>67</v>
      </c>
      <c r="L40" s="14" t="n">
        <v>46209.4208333333</v>
      </c>
      <c r="M40" s="19" t="n">
        <f aca="false">IF(L40="","",ROUND((L40-A40)*24,1))</f>
        <v>2.6</v>
      </c>
    </row>
    <row r="41" customFormat="false" ht="15" hidden="false" customHeight="false" outlineLevel="0" collapsed="false">
      <c r="A41" s="14" t="n">
        <v>46208.9375</v>
      </c>
      <c r="B41" s="15" t="s">
        <v>80</v>
      </c>
      <c r="C41" s="16" t="s">
        <v>81</v>
      </c>
      <c r="D41" s="15" t="n">
        <v>3</v>
      </c>
      <c r="E41" s="20" t="s">
        <v>62</v>
      </c>
      <c r="F41" s="16" t="s">
        <v>77</v>
      </c>
      <c r="G41" s="16" t="s">
        <v>78</v>
      </c>
      <c r="H41" s="22" t="s">
        <v>84</v>
      </c>
      <c r="I41" s="15" t="s">
        <v>56</v>
      </c>
      <c r="J41" s="16" t="s">
        <v>57</v>
      </c>
      <c r="K41" s="16" t="s">
        <v>99</v>
      </c>
      <c r="L41" s="14" t="n">
        <v>46209.4208333333</v>
      </c>
      <c r="M41" s="19" t="n">
        <f aca="false">IF(L41="","",ROUND((L41-A41)*24,1))</f>
        <v>11.6</v>
      </c>
    </row>
    <row r="42" customFormat="false" ht="15" hidden="false" customHeight="false" outlineLevel="0" collapsed="false">
      <c r="A42" s="14" t="n">
        <v>46208.8819444445</v>
      </c>
      <c r="B42" s="15" t="s">
        <v>75</v>
      </c>
      <c r="C42" s="16" t="s">
        <v>76</v>
      </c>
      <c r="D42" s="15" t="n">
        <v>8</v>
      </c>
      <c r="E42" s="20" t="s">
        <v>62</v>
      </c>
      <c r="F42" s="16" t="s">
        <v>77</v>
      </c>
      <c r="G42" s="16" t="s">
        <v>78</v>
      </c>
      <c r="H42" s="21" t="s">
        <v>64</v>
      </c>
      <c r="I42" s="15" t="s">
        <v>56</v>
      </c>
      <c r="J42" s="16" t="s">
        <v>79</v>
      </c>
      <c r="K42" s="16" t="s">
        <v>67</v>
      </c>
      <c r="L42" s="14" t="n">
        <v>46209.0569444444</v>
      </c>
      <c r="M42" s="19" t="n">
        <f aca="false">IF(L42="","",ROUND((L42-A42)*24,1))</f>
        <v>4.2</v>
      </c>
    </row>
    <row r="43" customFormat="false" ht="15" hidden="false" customHeight="false" outlineLevel="0" collapsed="false">
      <c r="A43" s="14" t="n">
        <v>46208.6458333333</v>
      </c>
      <c r="B43" s="15" t="s">
        <v>85</v>
      </c>
      <c r="C43" s="16" t="s">
        <v>86</v>
      </c>
      <c r="D43" s="15" t="n">
        <v>4</v>
      </c>
      <c r="E43" s="20" t="s">
        <v>62</v>
      </c>
      <c r="F43" s="16" t="s">
        <v>53</v>
      </c>
      <c r="G43" s="16" t="s">
        <v>63</v>
      </c>
      <c r="H43" s="21" t="s">
        <v>64</v>
      </c>
      <c r="I43" s="15" t="s">
        <v>56</v>
      </c>
      <c r="J43" s="16" t="s">
        <v>73</v>
      </c>
      <c r="K43" s="16" t="s">
        <v>99</v>
      </c>
      <c r="L43" s="14" t="n">
        <v>46209.7875</v>
      </c>
      <c r="M43" s="19" t="n">
        <f aca="false">IF(L43="","",ROUND((L43-A43)*24,1))</f>
        <v>27.4</v>
      </c>
    </row>
    <row r="44" customFormat="false" ht="15" hidden="false" customHeight="false" outlineLevel="0" collapsed="false">
      <c r="A44" s="14" t="n">
        <v>46208.5277777778</v>
      </c>
      <c r="B44" s="15" t="s">
        <v>60</v>
      </c>
      <c r="C44" s="16" t="s">
        <v>61</v>
      </c>
      <c r="D44" s="15" t="n">
        <v>11</v>
      </c>
      <c r="E44" s="17" t="s">
        <v>52</v>
      </c>
      <c r="F44" s="16" t="s">
        <v>53</v>
      </c>
      <c r="G44" s="16" t="s">
        <v>54</v>
      </c>
      <c r="H44" s="22" t="s">
        <v>84</v>
      </c>
      <c r="I44" s="15" t="s">
        <v>56</v>
      </c>
      <c r="J44" s="16" t="s">
        <v>66</v>
      </c>
      <c r="K44" s="16" t="s">
        <v>67</v>
      </c>
      <c r="L44" s="14" t="n">
        <v>46208.7986111111</v>
      </c>
      <c r="M44" s="19" t="n">
        <f aca="false">IF(L44="","",ROUND((L44-A44)*24,1))</f>
        <v>6.5</v>
      </c>
    </row>
    <row r="45" customFormat="false" ht="15" hidden="false" customHeight="false" outlineLevel="0" collapsed="false">
      <c r="A45" s="14" t="n">
        <v>46208.4548611111</v>
      </c>
      <c r="B45" s="15" t="s">
        <v>89</v>
      </c>
      <c r="C45" s="16" t="s">
        <v>90</v>
      </c>
      <c r="D45" s="15" t="n">
        <v>10</v>
      </c>
      <c r="E45" s="23" t="s">
        <v>91</v>
      </c>
      <c r="F45" s="16" t="s">
        <v>92</v>
      </c>
      <c r="G45" s="16" t="s">
        <v>93</v>
      </c>
      <c r="H45" s="22" t="s">
        <v>84</v>
      </c>
      <c r="I45" s="15" t="s">
        <v>56</v>
      </c>
      <c r="J45" s="16" t="s">
        <v>94</v>
      </c>
      <c r="K45" s="16" t="s">
        <v>74</v>
      </c>
      <c r="L45" s="14" t="n">
        <v>46208.5006944445</v>
      </c>
      <c r="M45" s="19" t="n">
        <f aca="false">IF(L45="","",ROUND((L45-A45)*24,1))</f>
        <v>1.1</v>
      </c>
    </row>
    <row r="46" customFormat="false" ht="15" hidden="false" customHeight="false" outlineLevel="0" collapsed="false">
      <c r="A46" s="14" t="n">
        <v>46206.8923611111</v>
      </c>
      <c r="B46" s="15" t="s">
        <v>60</v>
      </c>
      <c r="C46" s="16" t="s">
        <v>61</v>
      </c>
      <c r="D46" s="15" t="n">
        <v>11</v>
      </c>
      <c r="E46" s="17" t="s">
        <v>52</v>
      </c>
      <c r="F46" s="16" t="s">
        <v>70</v>
      </c>
      <c r="G46" s="16" t="s">
        <v>71</v>
      </c>
      <c r="H46" s="21" t="s">
        <v>64</v>
      </c>
      <c r="I46" s="15" t="s">
        <v>72</v>
      </c>
      <c r="J46" s="16" t="s">
        <v>66</v>
      </c>
      <c r="K46" s="16" t="s">
        <v>67</v>
      </c>
      <c r="L46" s="14" t="n">
        <v>46206.9756944445</v>
      </c>
      <c r="M46" s="19" t="n">
        <f aca="false">IF(L46="","",ROUND((L46-A46)*24,1))</f>
        <v>2</v>
      </c>
    </row>
    <row r="47" customFormat="false" ht="15" hidden="false" customHeight="false" outlineLevel="0" collapsed="false">
      <c r="A47" s="14" t="n">
        <v>46205.65625</v>
      </c>
      <c r="B47" s="15" t="s">
        <v>68</v>
      </c>
      <c r="C47" s="16" t="s">
        <v>69</v>
      </c>
      <c r="D47" s="15" t="n">
        <v>2</v>
      </c>
      <c r="E47" s="20" t="s">
        <v>62</v>
      </c>
      <c r="F47" s="16" t="s">
        <v>77</v>
      </c>
      <c r="G47" s="16" t="s">
        <v>78</v>
      </c>
      <c r="H47" s="22" t="s">
        <v>84</v>
      </c>
      <c r="I47" s="15" t="s">
        <v>56</v>
      </c>
      <c r="J47" s="16" t="s">
        <v>73</v>
      </c>
      <c r="K47" s="16" t="s">
        <v>74</v>
      </c>
      <c r="L47" s="14" t="n">
        <v>46206.70625</v>
      </c>
      <c r="M47" s="19" t="n">
        <f aca="false">IF(L47="","",ROUND((L47-A47)*24,1))</f>
        <v>25.2</v>
      </c>
    </row>
  </sheetData>
  <autoFilter ref="A1:M4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8"/>
    <col collapsed="false" customWidth="true" hidden="false" outlineLevel="0" max="5" min="3" style="0" width="14"/>
    <col collapsed="false" customWidth="true" hidden="false" outlineLevel="0" max="7" min="6" style="0" width="12"/>
  </cols>
  <sheetData>
    <row r="2" customFormat="false" ht="19.7" hidden="false" customHeight="false" outlineLevel="0" collapsed="false">
      <c r="B2" s="1" t="s">
        <v>111</v>
      </c>
    </row>
    <row r="3" customFormat="false" ht="15" hidden="false" customHeight="false" outlineLevel="0" collapsed="false">
      <c r="B3" s="2" t="s">
        <v>112</v>
      </c>
    </row>
    <row r="5" customFormat="false" ht="15" hidden="false" customHeight="false" outlineLevel="0" collapsed="false">
      <c r="B5" s="24" t="s">
        <v>41</v>
      </c>
      <c r="C5" s="24" t="s">
        <v>55</v>
      </c>
      <c r="D5" s="24" t="s">
        <v>84</v>
      </c>
      <c r="E5" s="24" t="s">
        <v>64</v>
      </c>
      <c r="F5" s="24" t="s">
        <v>113</v>
      </c>
      <c r="G5" s="24" t="s">
        <v>114</v>
      </c>
    </row>
    <row r="6" customFormat="false" ht="15" hidden="false" customHeight="false" outlineLevel="0" collapsed="false">
      <c r="B6" s="23" t="s">
        <v>91</v>
      </c>
      <c r="C6" s="15" t="n">
        <f aca="false">COUNTIFS(Registros!$E$2:$E$47,$B6,Registros!$H$2:$H$47,C$5)</f>
        <v>1</v>
      </c>
      <c r="D6" s="15" t="n">
        <f aca="false">COUNTIFS(Registros!$E$2:$E$47,$B6,Registros!$H$2:$H$47,D$5)</f>
        <v>2</v>
      </c>
      <c r="E6" s="15" t="n">
        <f aca="false">COUNTIFS(Registros!$E$2:$E$47,$B6,Registros!$H$2:$H$47,E$5)</f>
        <v>6</v>
      </c>
      <c r="F6" s="25" t="n">
        <f aca="false">SUM(C6:E6)</f>
        <v>9</v>
      </c>
      <c r="G6" s="26" t="n">
        <f aca="false">IFERROR(F6/$F$9,0)</f>
        <v>0.195652173913044</v>
      </c>
    </row>
    <row r="7" customFormat="false" ht="15" hidden="false" customHeight="false" outlineLevel="0" collapsed="false">
      <c r="B7" s="17" t="s">
        <v>52</v>
      </c>
      <c r="C7" s="15" t="n">
        <f aca="false">COUNTIFS(Registros!$E$2:$E$47,$B7,Registros!$H$2:$H$47,C$5)</f>
        <v>6</v>
      </c>
      <c r="D7" s="15" t="n">
        <f aca="false">COUNTIFS(Registros!$E$2:$E$47,$B7,Registros!$H$2:$H$47,D$5)</f>
        <v>3</v>
      </c>
      <c r="E7" s="15" t="n">
        <f aca="false">COUNTIFS(Registros!$E$2:$E$47,$B7,Registros!$H$2:$H$47,E$5)</f>
        <v>9</v>
      </c>
      <c r="F7" s="25" t="n">
        <f aca="false">SUM(C7:E7)</f>
        <v>18</v>
      </c>
      <c r="G7" s="26" t="n">
        <f aca="false">IFERROR(F7/$F$9,0)</f>
        <v>0.391304347826087</v>
      </c>
    </row>
    <row r="8" customFormat="false" ht="15" hidden="false" customHeight="false" outlineLevel="0" collapsed="false">
      <c r="B8" s="20" t="s">
        <v>62</v>
      </c>
      <c r="C8" s="15" t="n">
        <f aca="false">COUNTIFS(Registros!$E$2:$E$47,$B8,Registros!$H$2:$H$47,C$5)</f>
        <v>6</v>
      </c>
      <c r="D8" s="15" t="n">
        <f aca="false">COUNTIFS(Registros!$E$2:$E$47,$B8,Registros!$H$2:$H$47,D$5)</f>
        <v>5</v>
      </c>
      <c r="E8" s="15" t="n">
        <f aca="false">COUNTIFS(Registros!$E$2:$E$47,$B8,Registros!$H$2:$H$47,E$5)</f>
        <v>8</v>
      </c>
      <c r="F8" s="25" t="n">
        <f aca="false">SUM(C8:E8)</f>
        <v>19</v>
      </c>
      <c r="G8" s="26" t="n">
        <f aca="false">IFERROR(F8/$F$9,0)</f>
        <v>0.41304347826087</v>
      </c>
    </row>
    <row r="9" customFormat="false" ht="15" hidden="false" customHeight="false" outlineLevel="0" collapsed="false">
      <c r="B9" s="27" t="s">
        <v>113</v>
      </c>
      <c r="C9" s="25" t="n">
        <f aca="false">SUM(C6:C8)</f>
        <v>13</v>
      </c>
      <c r="D9" s="25" t="n">
        <f aca="false">SUM(D6:D8)</f>
        <v>10</v>
      </c>
      <c r="E9" s="25" t="n">
        <f aca="false">SUM(E6:E8)</f>
        <v>23</v>
      </c>
      <c r="F9" s="25" t="n">
        <f aca="false">SUM(F6:F8)</f>
        <v>46</v>
      </c>
    </row>
    <row r="11" customFormat="false" ht="15" hidden="false" customHeight="false" outlineLevel="0" collapsed="false">
      <c r="B11" s="28" t="s">
        <v>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27.75" hidden="false" customHeight="true" outlineLevel="0" collapsed="false">
      <c r="A1" s="13" t="s">
        <v>116</v>
      </c>
      <c r="B1" s="13" t="s">
        <v>117</v>
      </c>
      <c r="C1" s="13" t="s">
        <v>118</v>
      </c>
      <c r="D1" s="13" t="s">
        <v>119</v>
      </c>
      <c r="E1" s="13" t="s">
        <v>120</v>
      </c>
      <c r="F1" s="13" t="s">
        <v>121</v>
      </c>
    </row>
    <row r="2" customFormat="false" ht="15" hidden="false" customHeight="false" outlineLevel="0" collapsed="false">
      <c r="A2" s="29" t="n">
        <v>46203</v>
      </c>
      <c r="B2" s="15" t="n">
        <f aca="false">SUM(C2:E2)</f>
        <v>0</v>
      </c>
      <c r="C2" s="15" t="n">
        <f aca="false">COUNTIFS(Registros!$A$2:$A$47,"&gt;="&amp;$A2,Registros!$A$2:$A$47,"&lt;"&amp;$A2+1,Registros!$E$2:$E$47,"Grave")</f>
        <v>0</v>
      </c>
      <c r="D2" s="15" t="n">
        <f aca="false">COUNTIFS(Registros!$A$2:$A$47,"&gt;="&amp;$A2,Registros!$A$2:$A$47,"&lt;"&amp;$A2+1,Registros!$E$2:$E$47,"Moderado")</f>
        <v>0</v>
      </c>
      <c r="E2" s="15" t="n">
        <f aca="false">COUNTIFS(Registros!$A$2:$A$47,"&gt;="&amp;$A2,Registros!$A$2:$A$47,"&lt;"&amp;$A2+1,Registros!$E$2:$E$47,"Leve")</f>
        <v>0</v>
      </c>
      <c r="F2" s="15" t="n">
        <f aca="false">COUNTIFS(Registros!$A$2:$A$47,"&gt;="&amp;$A2,Registros!$A$2:$A$47,"&lt;"&amp;$A2+1,Registros!$H$2:$H$47,"Pendente")</f>
        <v>0</v>
      </c>
    </row>
    <row r="3" customFormat="false" ht="15" hidden="false" customHeight="false" outlineLevel="0" collapsed="false">
      <c r="A3" s="29" t="n">
        <v>46204</v>
      </c>
      <c r="B3" s="15" t="n">
        <f aca="false">SUM(C3:E3)</f>
        <v>0</v>
      </c>
      <c r="C3" s="15" t="n">
        <f aca="false">COUNTIFS(Registros!$A$2:$A$47,"&gt;="&amp;$A3,Registros!$A$2:$A$47,"&lt;"&amp;$A3+1,Registros!$E$2:$E$47,"Grave")</f>
        <v>0</v>
      </c>
      <c r="D3" s="15" t="n">
        <f aca="false">COUNTIFS(Registros!$A$2:$A$47,"&gt;="&amp;$A3,Registros!$A$2:$A$47,"&lt;"&amp;$A3+1,Registros!$E$2:$E$47,"Moderado")</f>
        <v>0</v>
      </c>
      <c r="E3" s="15" t="n">
        <f aca="false">COUNTIFS(Registros!$A$2:$A$47,"&gt;="&amp;$A3,Registros!$A$2:$A$47,"&lt;"&amp;$A3+1,Registros!$E$2:$E$47,"Leve")</f>
        <v>0</v>
      </c>
      <c r="F3" s="15" t="n">
        <f aca="false">COUNTIFS(Registros!$A$2:$A$47,"&gt;="&amp;$A3,Registros!$A$2:$A$47,"&lt;"&amp;$A3+1,Registros!$H$2:$H$47,"Pendente")</f>
        <v>0</v>
      </c>
    </row>
    <row r="4" customFormat="false" ht="15" hidden="false" customHeight="false" outlineLevel="0" collapsed="false">
      <c r="A4" s="29" t="n">
        <v>46205</v>
      </c>
      <c r="B4" s="15" t="n">
        <f aca="false">SUM(C4:E4)</f>
        <v>1</v>
      </c>
      <c r="C4" s="15" t="n">
        <f aca="false">COUNTIFS(Registros!$A$2:$A$47,"&gt;="&amp;$A4,Registros!$A$2:$A$47,"&lt;"&amp;$A4+1,Registros!$E$2:$E$47,"Grave")</f>
        <v>0</v>
      </c>
      <c r="D4" s="15" t="n">
        <f aca="false">COUNTIFS(Registros!$A$2:$A$47,"&gt;="&amp;$A4,Registros!$A$2:$A$47,"&lt;"&amp;$A4+1,Registros!$E$2:$E$47,"Moderado")</f>
        <v>0</v>
      </c>
      <c r="E4" s="15" t="n">
        <f aca="false">COUNTIFS(Registros!$A$2:$A$47,"&gt;="&amp;$A4,Registros!$A$2:$A$47,"&lt;"&amp;$A4+1,Registros!$E$2:$E$47,"Leve")</f>
        <v>1</v>
      </c>
      <c r="F4" s="15" t="n">
        <f aca="false">COUNTIFS(Registros!$A$2:$A$47,"&gt;="&amp;$A4,Registros!$A$2:$A$47,"&lt;"&amp;$A4+1,Registros!$H$2:$H$47,"Pendente")</f>
        <v>0</v>
      </c>
    </row>
    <row r="5" customFormat="false" ht="15" hidden="false" customHeight="false" outlineLevel="0" collapsed="false">
      <c r="A5" s="29" t="n">
        <v>46206</v>
      </c>
      <c r="B5" s="15" t="n">
        <f aca="false">SUM(C5:E5)</f>
        <v>1</v>
      </c>
      <c r="C5" s="15" t="n">
        <f aca="false">COUNTIFS(Registros!$A$2:$A$47,"&gt;="&amp;$A5,Registros!$A$2:$A$47,"&lt;"&amp;$A5+1,Registros!$E$2:$E$47,"Grave")</f>
        <v>0</v>
      </c>
      <c r="D5" s="15" t="n">
        <f aca="false">COUNTIFS(Registros!$A$2:$A$47,"&gt;="&amp;$A5,Registros!$A$2:$A$47,"&lt;"&amp;$A5+1,Registros!$E$2:$E$47,"Moderado")</f>
        <v>1</v>
      </c>
      <c r="E5" s="15" t="n">
        <f aca="false">COUNTIFS(Registros!$A$2:$A$47,"&gt;="&amp;$A5,Registros!$A$2:$A$47,"&lt;"&amp;$A5+1,Registros!$E$2:$E$47,"Leve")</f>
        <v>0</v>
      </c>
      <c r="F5" s="15" t="n">
        <f aca="false">COUNTIFS(Registros!$A$2:$A$47,"&gt;="&amp;$A5,Registros!$A$2:$A$47,"&lt;"&amp;$A5+1,Registros!$H$2:$H$47,"Pendente")</f>
        <v>0</v>
      </c>
    </row>
    <row r="6" customFormat="false" ht="15" hidden="false" customHeight="false" outlineLevel="0" collapsed="false">
      <c r="A6" s="29" t="n">
        <v>46207</v>
      </c>
      <c r="B6" s="15" t="n">
        <f aca="false">SUM(C6:E6)</f>
        <v>0</v>
      </c>
      <c r="C6" s="15" t="n">
        <f aca="false">COUNTIFS(Registros!$A$2:$A$47,"&gt;="&amp;$A6,Registros!$A$2:$A$47,"&lt;"&amp;$A6+1,Registros!$E$2:$E$47,"Grave")</f>
        <v>0</v>
      </c>
      <c r="D6" s="15" t="n">
        <f aca="false">COUNTIFS(Registros!$A$2:$A$47,"&gt;="&amp;$A6,Registros!$A$2:$A$47,"&lt;"&amp;$A6+1,Registros!$E$2:$E$47,"Moderado")</f>
        <v>0</v>
      </c>
      <c r="E6" s="15" t="n">
        <f aca="false">COUNTIFS(Registros!$A$2:$A$47,"&gt;="&amp;$A6,Registros!$A$2:$A$47,"&lt;"&amp;$A6+1,Registros!$E$2:$E$47,"Leve")</f>
        <v>0</v>
      </c>
      <c r="F6" s="15" t="n">
        <f aca="false">COUNTIFS(Registros!$A$2:$A$47,"&gt;="&amp;$A6,Registros!$A$2:$A$47,"&lt;"&amp;$A6+1,Registros!$H$2:$H$47,"Pendente")</f>
        <v>0</v>
      </c>
    </row>
    <row r="7" customFormat="false" ht="15" hidden="false" customHeight="false" outlineLevel="0" collapsed="false">
      <c r="A7" s="29" t="n">
        <v>46208</v>
      </c>
      <c r="B7" s="15" t="n">
        <f aca="false">SUM(C7:E7)</f>
        <v>5</v>
      </c>
      <c r="C7" s="15" t="n">
        <f aca="false">COUNTIFS(Registros!$A$2:$A$47,"&gt;="&amp;$A7,Registros!$A$2:$A$47,"&lt;"&amp;$A7+1,Registros!$E$2:$E$47,"Grave")</f>
        <v>1</v>
      </c>
      <c r="D7" s="15" t="n">
        <f aca="false">COUNTIFS(Registros!$A$2:$A$47,"&gt;="&amp;$A7,Registros!$A$2:$A$47,"&lt;"&amp;$A7+1,Registros!$E$2:$E$47,"Moderado")</f>
        <v>1</v>
      </c>
      <c r="E7" s="15" t="n">
        <f aca="false">COUNTIFS(Registros!$A$2:$A$47,"&gt;="&amp;$A7,Registros!$A$2:$A$47,"&lt;"&amp;$A7+1,Registros!$E$2:$E$47,"Leve")</f>
        <v>3</v>
      </c>
      <c r="F7" s="15" t="n">
        <f aca="false">COUNTIFS(Registros!$A$2:$A$47,"&gt;="&amp;$A7,Registros!$A$2:$A$47,"&lt;"&amp;$A7+1,Registros!$H$2:$H$47,"Pendente")</f>
        <v>0</v>
      </c>
    </row>
    <row r="8" customFormat="false" ht="15" hidden="false" customHeight="false" outlineLevel="0" collapsed="false">
      <c r="A8" s="29" t="n">
        <v>46209</v>
      </c>
      <c r="B8" s="15" t="n">
        <f aca="false">SUM(C8:E8)</f>
        <v>1</v>
      </c>
      <c r="C8" s="15" t="n">
        <f aca="false">COUNTIFS(Registros!$A$2:$A$47,"&gt;="&amp;$A8,Registros!$A$2:$A$47,"&lt;"&amp;$A8+1,Registros!$E$2:$E$47,"Grave")</f>
        <v>0</v>
      </c>
      <c r="D8" s="15" t="n">
        <f aca="false">COUNTIFS(Registros!$A$2:$A$47,"&gt;="&amp;$A8,Registros!$A$2:$A$47,"&lt;"&amp;$A8+1,Registros!$E$2:$E$47,"Moderado")</f>
        <v>1</v>
      </c>
      <c r="E8" s="15" t="n">
        <f aca="false">COUNTIFS(Registros!$A$2:$A$47,"&gt;="&amp;$A8,Registros!$A$2:$A$47,"&lt;"&amp;$A8+1,Registros!$E$2:$E$47,"Leve")</f>
        <v>0</v>
      </c>
      <c r="F8" s="15" t="n">
        <f aca="false">COUNTIFS(Registros!$A$2:$A$47,"&gt;="&amp;$A8,Registros!$A$2:$A$47,"&lt;"&amp;$A8+1,Registros!$H$2:$H$47,"Pendente")</f>
        <v>0</v>
      </c>
    </row>
    <row r="9" customFormat="false" ht="15" hidden="false" customHeight="false" outlineLevel="0" collapsed="false">
      <c r="A9" s="29" t="n">
        <v>46210</v>
      </c>
      <c r="B9" s="15" t="n">
        <f aca="false">SUM(C9:E9)</f>
        <v>1</v>
      </c>
      <c r="C9" s="15" t="n">
        <f aca="false">COUNTIFS(Registros!$A$2:$A$47,"&gt;="&amp;$A9,Registros!$A$2:$A$47,"&lt;"&amp;$A9+1,Registros!$E$2:$E$47,"Grave")</f>
        <v>0</v>
      </c>
      <c r="D9" s="15" t="n">
        <f aca="false">COUNTIFS(Registros!$A$2:$A$47,"&gt;="&amp;$A9,Registros!$A$2:$A$47,"&lt;"&amp;$A9+1,Registros!$E$2:$E$47,"Moderado")</f>
        <v>0</v>
      </c>
      <c r="E9" s="15" t="n">
        <f aca="false">COUNTIFS(Registros!$A$2:$A$47,"&gt;="&amp;$A9,Registros!$A$2:$A$47,"&lt;"&amp;$A9+1,Registros!$E$2:$E$47,"Leve")</f>
        <v>1</v>
      </c>
      <c r="F9" s="15" t="n">
        <f aca="false">COUNTIFS(Registros!$A$2:$A$47,"&gt;="&amp;$A9,Registros!$A$2:$A$47,"&lt;"&amp;$A9+1,Registros!$H$2:$H$47,"Pendente")</f>
        <v>0</v>
      </c>
    </row>
    <row r="10" customFormat="false" ht="15" hidden="false" customHeight="false" outlineLevel="0" collapsed="false">
      <c r="A10" s="29" t="n">
        <v>46211</v>
      </c>
      <c r="B10" s="15" t="n">
        <f aca="false">SUM(C10:E10)</f>
        <v>4</v>
      </c>
      <c r="C10" s="15" t="n">
        <f aca="false">COUNTIFS(Registros!$A$2:$A$47,"&gt;="&amp;$A10,Registros!$A$2:$A$47,"&lt;"&amp;$A10+1,Registros!$E$2:$E$47,"Grave")</f>
        <v>2</v>
      </c>
      <c r="D10" s="15" t="n">
        <f aca="false">COUNTIFS(Registros!$A$2:$A$47,"&gt;="&amp;$A10,Registros!$A$2:$A$47,"&lt;"&amp;$A10+1,Registros!$E$2:$E$47,"Moderado")</f>
        <v>1</v>
      </c>
      <c r="E10" s="15" t="n">
        <f aca="false">COUNTIFS(Registros!$A$2:$A$47,"&gt;="&amp;$A10,Registros!$A$2:$A$47,"&lt;"&amp;$A10+1,Registros!$E$2:$E$47,"Leve")</f>
        <v>1</v>
      </c>
      <c r="F10" s="15" t="n">
        <f aca="false">COUNTIFS(Registros!$A$2:$A$47,"&gt;="&amp;$A10,Registros!$A$2:$A$47,"&lt;"&amp;$A10+1,Registros!$H$2:$H$47,"Pendente")</f>
        <v>0</v>
      </c>
    </row>
    <row r="11" customFormat="false" ht="15" hidden="false" customHeight="false" outlineLevel="0" collapsed="false">
      <c r="A11" s="29" t="n">
        <v>46212</v>
      </c>
      <c r="B11" s="15" t="n">
        <f aca="false">SUM(C11:E11)</f>
        <v>3</v>
      </c>
      <c r="C11" s="15" t="n">
        <f aca="false">COUNTIFS(Registros!$A$2:$A$47,"&gt;="&amp;$A11,Registros!$A$2:$A$47,"&lt;"&amp;$A11+1,Registros!$E$2:$E$47,"Grave")</f>
        <v>0</v>
      </c>
      <c r="D11" s="15" t="n">
        <f aca="false">COUNTIFS(Registros!$A$2:$A$47,"&gt;="&amp;$A11,Registros!$A$2:$A$47,"&lt;"&amp;$A11+1,Registros!$E$2:$E$47,"Moderado")</f>
        <v>1</v>
      </c>
      <c r="E11" s="15" t="n">
        <f aca="false">COUNTIFS(Registros!$A$2:$A$47,"&gt;="&amp;$A11,Registros!$A$2:$A$47,"&lt;"&amp;$A11+1,Registros!$E$2:$E$47,"Leve")</f>
        <v>2</v>
      </c>
      <c r="F11" s="15" t="n">
        <f aca="false">COUNTIFS(Registros!$A$2:$A$47,"&gt;="&amp;$A11,Registros!$A$2:$A$47,"&lt;"&amp;$A11+1,Registros!$H$2:$H$47,"Pendente")</f>
        <v>1</v>
      </c>
    </row>
    <row r="12" customFormat="false" ht="15" hidden="false" customHeight="false" outlineLevel="0" collapsed="false">
      <c r="A12" s="29" t="n">
        <v>46213</v>
      </c>
      <c r="B12" s="15" t="n">
        <f aca="false">SUM(C12:E12)</f>
        <v>0</v>
      </c>
      <c r="C12" s="15" t="n">
        <f aca="false">COUNTIFS(Registros!$A$2:$A$47,"&gt;="&amp;$A12,Registros!$A$2:$A$47,"&lt;"&amp;$A12+1,Registros!$E$2:$E$47,"Grave")</f>
        <v>0</v>
      </c>
      <c r="D12" s="15" t="n">
        <f aca="false">COUNTIFS(Registros!$A$2:$A$47,"&gt;="&amp;$A12,Registros!$A$2:$A$47,"&lt;"&amp;$A12+1,Registros!$E$2:$E$47,"Moderado")</f>
        <v>0</v>
      </c>
      <c r="E12" s="15" t="n">
        <f aca="false">COUNTIFS(Registros!$A$2:$A$47,"&gt;="&amp;$A12,Registros!$A$2:$A$47,"&lt;"&amp;$A12+1,Registros!$E$2:$E$47,"Leve")</f>
        <v>0</v>
      </c>
      <c r="F12" s="15" t="n">
        <f aca="false">COUNTIFS(Registros!$A$2:$A$47,"&gt;="&amp;$A12,Registros!$A$2:$A$47,"&lt;"&amp;$A12+1,Registros!$H$2:$H$47,"Pendente")</f>
        <v>0</v>
      </c>
    </row>
    <row r="13" customFormat="false" ht="15" hidden="false" customHeight="false" outlineLevel="0" collapsed="false">
      <c r="A13" s="29" t="n">
        <v>46214</v>
      </c>
      <c r="B13" s="15" t="n">
        <f aca="false">SUM(C13:E13)</f>
        <v>1</v>
      </c>
      <c r="C13" s="15" t="n">
        <f aca="false">COUNTIFS(Registros!$A$2:$A$47,"&gt;="&amp;$A13,Registros!$A$2:$A$47,"&lt;"&amp;$A13+1,Registros!$E$2:$E$47,"Grave")</f>
        <v>0</v>
      </c>
      <c r="D13" s="15" t="n">
        <f aca="false">COUNTIFS(Registros!$A$2:$A$47,"&gt;="&amp;$A13,Registros!$A$2:$A$47,"&lt;"&amp;$A13+1,Registros!$E$2:$E$47,"Moderado")</f>
        <v>0</v>
      </c>
      <c r="E13" s="15" t="n">
        <f aca="false">COUNTIFS(Registros!$A$2:$A$47,"&gt;="&amp;$A13,Registros!$A$2:$A$47,"&lt;"&amp;$A13+1,Registros!$E$2:$E$47,"Leve")</f>
        <v>1</v>
      </c>
      <c r="F13" s="15" t="n">
        <f aca="false">COUNTIFS(Registros!$A$2:$A$47,"&gt;="&amp;$A13,Registros!$A$2:$A$47,"&lt;"&amp;$A13+1,Registros!$H$2:$H$47,"Pendente")</f>
        <v>0</v>
      </c>
    </row>
    <row r="14" customFormat="false" ht="15" hidden="false" customHeight="false" outlineLevel="0" collapsed="false">
      <c r="A14" s="29" t="n">
        <v>46215</v>
      </c>
      <c r="B14" s="15" t="n">
        <f aca="false">SUM(C14:E14)</f>
        <v>0</v>
      </c>
      <c r="C14" s="15" t="n">
        <f aca="false">COUNTIFS(Registros!$A$2:$A$47,"&gt;="&amp;$A14,Registros!$A$2:$A$47,"&lt;"&amp;$A14+1,Registros!$E$2:$E$47,"Grave")</f>
        <v>0</v>
      </c>
      <c r="D14" s="15" t="n">
        <f aca="false">COUNTIFS(Registros!$A$2:$A$47,"&gt;="&amp;$A14,Registros!$A$2:$A$47,"&lt;"&amp;$A14+1,Registros!$E$2:$E$47,"Moderado")</f>
        <v>0</v>
      </c>
      <c r="E14" s="15" t="n">
        <f aca="false">COUNTIFS(Registros!$A$2:$A$47,"&gt;="&amp;$A14,Registros!$A$2:$A$47,"&lt;"&amp;$A14+1,Registros!$E$2:$E$47,"Leve")</f>
        <v>0</v>
      </c>
      <c r="F14" s="15" t="n">
        <f aca="false">COUNTIFS(Registros!$A$2:$A$47,"&gt;="&amp;$A14,Registros!$A$2:$A$47,"&lt;"&amp;$A14+1,Registros!$H$2:$H$47,"Pendente")</f>
        <v>0</v>
      </c>
    </row>
    <row r="15" customFormat="false" ht="15" hidden="false" customHeight="false" outlineLevel="0" collapsed="false">
      <c r="A15" s="29" t="n">
        <v>46216</v>
      </c>
      <c r="B15" s="15" t="n">
        <f aca="false">SUM(C15:E15)</f>
        <v>0</v>
      </c>
      <c r="C15" s="15" t="n">
        <f aca="false">COUNTIFS(Registros!$A$2:$A$47,"&gt;="&amp;$A15,Registros!$A$2:$A$47,"&lt;"&amp;$A15+1,Registros!$E$2:$E$47,"Grave")</f>
        <v>0</v>
      </c>
      <c r="D15" s="15" t="n">
        <f aca="false">COUNTIFS(Registros!$A$2:$A$47,"&gt;="&amp;$A15,Registros!$A$2:$A$47,"&lt;"&amp;$A15+1,Registros!$E$2:$E$47,"Moderado")</f>
        <v>0</v>
      </c>
      <c r="E15" s="15" t="n">
        <f aca="false">COUNTIFS(Registros!$A$2:$A$47,"&gt;="&amp;$A15,Registros!$A$2:$A$47,"&lt;"&amp;$A15+1,Registros!$E$2:$E$47,"Leve")</f>
        <v>0</v>
      </c>
      <c r="F15" s="15" t="n">
        <f aca="false">COUNTIFS(Registros!$A$2:$A$47,"&gt;="&amp;$A15,Registros!$A$2:$A$47,"&lt;"&amp;$A15+1,Registros!$H$2:$H$47,"Pendente")</f>
        <v>0</v>
      </c>
    </row>
    <row r="16" customFormat="false" ht="15" hidden="false" customHeight="false" outlineLevel="0" collapsed="false">
      <c r="A16" s="29" t="n">
        <v>46217</v>
      </c>
      <c r="B16" s="15" t="n">
        <f aca="false">SUM(C16:E16)</f>
        <v>2</v>
      </c>
      <c r="C16" s="15" t="n">
        <f aca="false">COUNTIFS(Registros!$A$2:$A$47,"&gt;="&amp;$A16,Registros!$A$2:$A$47,"&lt;"&amp;$A16+1,Registros!$E$2:$E$47,"Grave")</f>
        <v>1</v>
      </c>
      <c r="D16" s="15" t="n">
        <f aca="false">COUNTIFS(Registros!$A$2:$A$47,"&gt;="&amp;$A16,Registros!$A$2:$A$47,"&lt;"&amp;$A16+1,Registros!$E$2:$E$47,"Moderado")</f>
        <v>1</v>
      </c>
      <c r="E16" s="15" t="n">
        <f aca="false">COUNTIFS(Registros!$A$2:$A$47,"&gt;="&amp;$A16,Registros!$A$2:$A$47,"&lt;"&amp;$A16+1,Registros!$E$2:$E$47,"Leve")</f>
        <v>0</v>
      </c>
      <c r="F16" s="15" t="n">
        <f aca="false">COUNTIFS(Registros!$A$2:$A$47,"&gt;="&amp;$A16,Registros!$A$2:$A$47,"&lt;"&amp;$A16+1,Registros!$H$2:$H$47,"Pendente")</f>
        <v>1</v>
      </c>
    </row>
    <row r="17" customFormat="false" ht="15" hidden="false" customHeight="false" outlineLevel="0" collapsed="false">
      <c r="A17" s="29" t="n">
        <v>46218</v>
      </c>
      <c r="B17" s="15" t="n">
        <f aca="false">SUM(C17:E17)</f>
        <v>3</v>
      </c>
      <c r="C17" s="15" t="n">
        <f aca="false">COUNTIFS(Registros!$A$2:$A$47,"&gt;="&amp;$A17,Registros!$A$2:$A$47,"&lt;"&amp;$A17+1,Registros!$E$2:$E$47,"Grave")</f>
        <v>0</v>
      </c>
      <c r="D17" s="15" t="n">
        <f aca="false">COUNTIFS(Registros!$A$2:$A$47,"&gt;="&amp;$A17,Registros!$A$2:$A$47,"&lt;"&amp;$A17+1,Registros!$E$2:$E$47,"Moderado")</f>
        <v>2</v>
      </c>
      <c r="E17" s="15" t="n">
        <f aca="false">COUNTIFS(Registros!$A$2:$A$47,"&gt;="&amp;$A17,Registros!$A$2:$A$47,"&lt;"&amp;$A17+1,Registros!$E$2:$E$47,"Leve")</f>
        <v>1</v>
      </c>
      <c r="F17" s="15" t="n">
        <f aca="false">COUNTIFS(Registros!$A$2:$A$47,"&gt;="&amp;$A17,Registros!$A$2:$A$47,"&lt;"&amp;$A17+1,Registros!$H$2:$H$47,"Pendente")</f>
        <v>2</v>
      </c>
    </row>
    <row r="18" customFormat="false" ht="15" hidden="false" customHeight="false" outlineLevel="0" collapsed="false">
      <c r="A18" s="29" t="n">
        <v>46219</v>
      </c>
      <c r="B18" s="15" t="n">
        <f aca="false">SUM(C18:E18)</f>
        <v>4</v>
      </c>
      <c r="C18" s="15" t="n">
        <f aca="false">COUNTIFS(Registros!$A$2:$A$47,"&gt;="&amp;$A18,Registros!$A$2:$A$47,"&lt;"&amp;$A18+1,Registros!$E$2:$E$47,"Grave")</f>
        <v>0</v>
      </c>
      <c r="D18" s="15" t="n">
        <f aca="false">COUNTIFS(Registros!$A$2:$A$47,"&gt;="&amp;$A18,Registros!$A$2:$A$47,"&lt;"&amp;$A18+1,Registros!$E$2:$E$47,"Moderado")</f>
        <v>3</v>
      </c>
      <c r="E18" s="15" t="n">
        <f aca="false">COUNTIFS(Registros!$A$2:$A$47,"&gt;="&amp;$A18,Registros!$A$2:$A$47,"&lt;"&amp;$A18+1,Registros!$E$2:$E$47,"Leve")</f>
        <v>1</v>
      </c>
      <c r="F18" s="15" t="n">
        <f aca="false">COUNTIFS(Registros!$A$2:$A$47,"&gt;="&amp;$A18,Registros!$A$2:$A$47,"&lt;"&amp;$A18+1,Registros!$H$2:$H$47,"Pendente")</f>
        <v>2</v>
      </c>
    </row>
    <row r="19" customFormat="false" ht="15" hidden="false" customHeight="false" outlineLevel="0" collapsed="false">
      <c r="A19" s="29" t="n">
        <v>46220</v>
      </c>
      <c r="B19" s="15" t="n">
        <f aca="false">SUM(C19:E19)</f>
        <v>2</v>
      </c>
      <c r="C19" s="15" t="n">
        <f aca="false">COUNTIFS(Registros!$A$2:$A$47,"&gt;="&amp;$A19,Registros!$A$2:$A$47,"&lt;"&amp;$A19+1,Registros!$E$2:$E$47,"Grave")</f>
        <v>1</v>
      </c>
      <c r="D19" s="15" t="n">
        <f aca="false">COUNTIFS(Registros!$A$2:$A$47,"&gt;="&amp;$A19,Registros!$A$2:$A$47,"&lt;"&amp;$A19+1,Registros!$E$2:$E$47,"Moderado")</f>
        <v>1</v>
      </c>
      <c r="E19" s="15" t="n">
        <f aca="false">COUNTIFS(Registros!$A$2:$A$47,"&gt;="&amp;$A19,Registros!$A$2:$A$47,"&lt;"&amp;$A19+1,Registros!$E$2:$E$47,"Leve")</f>
        <v>0</v>
      </c>
      <c r="F19" s="15" t="n">
        <f aca="false">COUNTIFS(Registros!$A$2:$A$47,"&gt;="&amp;$A19,Registros!$A$2:$A$47,"&lt;"&amp;$A19+1,Registros!$H$2:$H$47,"Pendente")</f>
        <v>1</v>
      </c>
    </row>
    <row r="20" customFormat="false" ht="15" hidden="false" customHeight="false" outlineLevel="0" collapsed="false">
      <c r="A20" s="29" t="n">
        <v>46221</v>
      </c>
      <c r="B20" s="15" t="n">
        <f aca="false">SUM(C20:E20)</f>
        <v>3</v>
      </c>
      <c r="C20" s="15" t="n">
        <f aca="false">COUNTIFS(Registros!$A$2:$A$47,"&gt;="&amp;$A20,Registros!$A$2:$A$47,"&lt;"&amp;$A20+1,Registros!$E$2:$E$47,"Grave")</f>
        <v>1</v>
      </c>
      <c r="D20" s="15" t="n">
        <f aca="false">COUNTIFS(Registros!$A$2:$A$47,"&gt;="&amp;$A20,Registros!$A$2:$A$47,"&lt;"&amp;$A20+1,Registros!$E$2:$E$47,"Moderado")</f>
        <v>1</v>
      </c>
      <c r="E20" s="15" t="n">
        <f aca="false">COUNTIFS(Registros!$A$2:$A$47,"&gt;="&amp;$A20,Registros!$A$2:$A$47,"&lt;"&amp;$A20+1,Registros!$E$2:$E$47,"Leve")</f>
        <v>1</v>
      </c>
      <c r="F20" s="15" t="n">
        <f aca="false">COUNTIFS(Registros!$A$2:$A$47,"&gt;="&amp;$A20,Registros!$A$2:$A$47,"&lt;"&amp;$A20+1,Registros!$H$2:$H$47,"Pendente")</f>
        <v>2</v>
      </c>
    </row>
    <row r="21" customFormat="false" ht="15" hidden="false" customHeight="false" outlineLevel="0" collapsed="false">
      <c r="A21" s="29" t="n">
        <v>46222</v>
      </c>
      <c r="B21" s="15" t="n">
        <f aca="false">SUM(C21:E21)</f>
        <v>2</v>
      </c>
      <c r="C21" s="15" t="n">
        <f aca="false">COUNTIFS(Registros!$A$2:$A$47,"&gt;="&amp;$A21,Registros!$A$2:$A$47,"&lt;"&amp;$A21+1,Registros!$E$2:$E$47,"Grave")</f>
        <v>0</v>
      </c>
      <c r="D21" s="15" t="n">
        <f aca="false">COUNTIFS(Registros!$A$2:$A$47,"&gt;="&amp;$A21,Registros!$A$2:$A$47,"&lt;"&amp;$A21+1,Registros!$E$2:$E$47,"Moderado")</f>
        <v>1</v>
      </c>
      <c r="E21" s="15" t="n">
        <f aca="false">COUNTIFS(Registros!$A$2:$A$47,"&gt;="&amp;$A21,Registros!$A$2:$A$47,"&lt;"&amp;$A21+1,Registros!$E$2:$E$47,"Leve")</f>
        <v>1</v>
      </c>
      <c r="F21" s="15" t="n">
        <f aca="false">COUNTIFS(Registros!$A$2:$A$47,"&gt;="&amp;$A21,Registros!$A$2:$A$47,"&lt;"&amp;$A21+1,Registros!$H$2:$H$47,"Pendente")</f>
        <v>1</v>
      </c>
    </row>
    <row r="22" customFormat="false" ht="15" hidden="false" customHeight="false" outlineLevel="0" collapsed="false">
      <c r="A22" s="29" t="n">
        <v>46223</v>
      </c>
      <c r="B22" s="15" t="n">
        <f aca="false">SUM(C22:E22)</f>
        <v>1</v>
      </c>
      <c r="C22" s="15" t="n">
        <f aca="false">COUNTIFS(Registros!$A$2:$A$47,"&gt;="&amp;$A22,Registros!$A$2:$A$47,"&lt;"&amp;$A22+1,Registros!$E$2:$E$47,"Grave")</f>
        <v>1</v>
      </c>
      <c r="D22" s="15" t="n">
        <f aca="false">COUNTIFS(Registros!$A$2:$A$47,"&gt;="&amp;$A22,Registros!$A$2:$A$47,"&lt;"&amp;$A22+1,Registros!$E$2:$E$47,"Moderado")</f>
        <v>0</v>
      </c>
      <c r="E22" s="15" t="n">
        <f aca="false">COUNTIFS(Registros!$A$2:$A$47,"&gt;="&amp;$A22,Registros!$A$2:$A$47,"&lt;"&amp;$A22+1,Registros!$E$2:$E$47,"Leve")</f>
        <v>0</v>
      </c>
      <c r="F22" s="15" t="n">
        <f aca="false">COUNTIFS(Registros!$A$2:$A$47,"&gt;="&amp;$A22,Registros!$A$2:$A$47,"&lt;"&amp;$A22+1,Registros!$H$2:$H$47,"Pendente")</f>
        <v>0</v>
      </c>
    </row>
    <row r="23" customFormat="false" ht="15" hidden="false" customHeight="false" outlineLevel="0" collapsed="false">
      <c r="A23" s="29" t="n">
        <v>46224</v>
      </c>
      <c r="B23" s="15" t="n">
        <f aca="false">SUM(C23:E23)</f>
        <v>2</v>
      </c>
      <c r="C23" s="15" t="n">
        <f aca="false">COUNTIFS(Registros!$A$2:$A$47,"&gt;="&amp;$A23,Registros!$A$2:$A$47,"&lt;"&amp;$A23+1,Registros!$E$2:$E$47,"Grave")</f>
        <v>1</v>
      </c>
      <c r="D23" s="15" t="n">
        <f aca="false">COUNTIFS(Registros!$A$2:$A$47,"&gt;="&amp;$A23,Registros!$A$2:$A$47,"&lt;"&amp;$A23+1,Registros!$E$2:$E$47,"Moderado")</f>
        <v>0</v>
      </c>
      <c r="E23" s="15" t="n">
        <f aca="false">COUNTIFS(Registros!$A$2:$A$47,"&gt;="&amp;$A23,Registros!$A$2:$A$47,"&lt;"&amp;$A23+1,Registros!$E$2:$E$47,"Leve")</f>
        <v>1</v>
      </c>
      <c r="F23" s="15" t="n">
        <f aca="false">COUNTIFS(Registros!$A$2:$A$47,"&gt;="&amp;$A23,Registros!$A$2:$A$47,"&lt;"&amp;$A23+1,Registros!$H$2:$H$47,"Pendente")</f>
        <v>0</v>
      </c>
    </row>
    <row r="24" customFormat="false" ht="15" hidden="false" customHeight="false" outlineLevel="0" collapsed="false">
      <c r="A24" s="29" t="n">
        <v>46225</v>
      </c>
      <c r="B24" s="15" t="n">
        <f aca="false">SUM(C24:E24)</f>
        <v>2</v>
      </c>
      <c r="C24" s="15" t="n">
        <f aca="false">COUNTIFS(Registros!$A$2:$A$47,"&gt;="&amp;$A24,Registros!$A$2:$A$47,"&lt;"&amp;$A24+1,Registros!$E$2:$E$47,"Grave")</f>
        <v>1</v>
      </c>
      <c r="D24" s="15" t="n">
        <f aca="false">COUNTIFS(Registros!$A$2:$A$47,"&gt;="&amp;$A24,Registros!$A$2:$A$47,"&lt;"&amp;$A24+1,Registros!$E$2:$E$47,"Moderado")</f>
        <v>0</v>
      </c>
      <c r="E24" s="15" t="n">
        <f aca="false">COUNTIFS(Registros!$A$2:$A$47,"&gt;="&amp;$A24,Registros!$A$2:$A$47,"&lt;"&amp;$A24+1,Registros!$E$2:$E$47,"Leve")</f>
        <v>1</v>
      </c>
      <c r="F24" s="15" t="n">
        <f aca="false">COUNTIFS(Registros!$A$2:$A$47,"&gt;="&amp;$A24,Registros!$A$2:$A$47,"&lt;"&amp;$A24+1,Registros!$H$2:$H$47,"Pendente")</f>
        <v>1</v>
      </c>
    </row>
    <row r="25" customFormat="false" ht="15" hidden="false" customHeight="false" outlineLevel="0" collapsed="false">
      <c r="A25" s="29" t="n">
        <v>46226</v>
      </c>
      <c r="B25" s="15" t="n">
        <f aca="false">SUM(C25:E25)</f>
        <v>0</v>
      </c>
      <c r="C25" s="15" t="n">
        <f aca="false">COUNTIFS(Registros!$A$2:$A$47,"&gt;="&amp;$A25,Registros!$A$2:$A$47,"&lt;"&amp;$A25+1,Registros!$E$2:$E$47,"Grave")</f>
        <v>0</v>
      </c>
      <c r="D25" s="15" t="n">
        <f aca="false">COUNTIFS(Registros!$A$2:$A$47,"&gt;="&amp;$A25,Registros!$A$2:$A$47,"&lt;"&amp;$A25+1,Registros!$E$2:$E$47,"Moderado")</f>
        <v>0</v>
      </c>
      <c r="E25" s="15" t="n">
        <f aca="false">COUNTIFS(Registros!$A$2:$A$47,"&gt;="&amp;$A25,Registros!$A$2:$A$47,"&lt;"&amp;$A25+1,Registros!$E$2:$E$47,"Leve")</f>
        <v>0</v>
      </c>
      <c r="F25" s="15" t="n">
        <f aca="false">COUNTIFS(Registros!$A$2:$A$47,"&gt;="&amp;$A25,Registros!$A$2:$A$47,"&lt;"&amp;$A25+1,Registros!$H$2:$H$47,"Pendente")</f>
        <v>0</v>
      </c>
    </row>
    <row r="26" customFormat="false" ht="15" hidden="false" customHeight="false" outlineLevel="0" collapsed="false">
      <c r="A26" s="29" t="n">
        <v>46227</v>
      </c>
      <c r="B26" s="15" t="n">
        <f aca="false">SUM(C26:E26)</f>
        <v>2</v>
      </c>
      <c r="C26" s="15" t="n">
        <f aca="false">COUNTIFS(Registros!$A$2:$A$47,"&gt;="&amp;$A26,Registros!$A$2:$A$47,"&lt;"&amp;$A26+1,Registros!$E$2:$E$47,"Grave")</f>
        <v>0</v>
      </c>
      <c r="D26" s="15" t="n">
        <f aca="false">COUNTIFS(Registros!$A$2:$A$47,"&gt;="&amp;$A26,Registros!$A$2:$A$47,"&lt;"&amp;$A26+1,Registros!$E$2:$E$47,"Moderado")</f>
        <v>1</v>
      </c>
      <c r="E26" s="15" t="n">
        <f aca="false">COUNTIFS(Registros!$A$2:$A$47,"&gt;="&amp;$A26,Registros!$A$2:$A$47,"&lt;"&amp;$A26+1,Registros!$E$2:$E$47,"Leve")</f>
        <v>1</v>
      </c>
      <c r="F26" s="15" t="n">
        <f aca="false">COUNTIFS(Registros!$A$2:$A$47,"&gt;="&amp;$A26,Registros!$A$2:$A$47,"&lt;"&amp;$A26+1,Registros!$H$2:$H$47,"Pendente")</f>
        <v>0</v>
      </c>
    </row>
    <row r="27" customFormat="false" ht="15" hidden="false" customHeight="false" outlineLevel="0" collapsed="false">
      <c r="A27" s="29" t="n">
        <v>46228</v>
      </c>
      <c r="B27" s="15" t="n">
        <f aca="false">SUM(C27:E27)</f>
        <v>0</v>
      </c>
      <c r="C27" s="15" t="n">
        <f aca="false">COUNTIFS(Registros!$A$2:$A$47,"&gt;="&amp;$A27,Registros!$A$2:$A$47,"&lt;"&amp;$A27+1,Registros!$E$2:$E$47,"Grave")</f>
        <v>0</v>
      </c>
      <c r="D27" s="15" t="n">
        <f aca="false">COUNTIFS(Registros!$A$2:$A$47,"&gt;="&amp;$A27,Registros!$A$2:$A$47,"&lt;"&amp;$A27+1,Registros!$E$2:$E$47,"Moderado")</f>
        <v>0</v>
      </c>
      <c r="E27" s="15" t="n">
        <f aca="false">COUNTIFS(Registros!$A$2:$A$47,"&gt;="&amp;$A27,Registros!$A$2:$A$47,"&lt;"&amp;$A27+1,Registros!$E$2:$E$47,"Leve")</f>
        <v>0</v>
      </c>
      <c r="F27" s="15" t="n">
        <f aca="false">COUNTIFS(Registros!$A$2:$A$47,"&gt;="&amp;$A27,Registros!$A$2:$A$47,"&lt;"&amp;$A27+1,Registros!$H$2:$H$47,"Pendente")</f>
        <v>0</v>
      </c>
    </row>
    <row r="28" customFormat="false" ht="15" hidden="false" customHeight="false" outlineLevel="0" collapsed="false">
      <c r="A28" s="29" t="n">
        <v>46229</v>
      </c>
      <c r="B28" s="15" t="n">
        <f aca="false">SUM(C28:E28)</f>
        <v>2</v>
      </c>
      <c r="C28" s="15" t="n">
        <f aca="false">COUNTIFS(Registros!$A$2:$A$47,"&gt;="&amp;$A28,Registros!$A$2:$A$47,"&lt;"&amp;$A28+1,Registros!$E$2:$E$47,"Grave")</f>
        <v>0</v>
      </c>
      <c r="D28" s="15" t="n">
        <f aca="false">COUNTIFS(Registros!$A$2:$A$47,"&gt;="&amp;$A28,Registros!$A$2:$A$47,"&lt;"&amp;$A28+1,Registros!$E$2:$E$47,"Moderado")</f>
        <v>0</v>
      </c>
      <c r="E28" s="15" t="n">
        <f aca="false">COUNTIFS(Registros!$A$2:$A$47,"&gt;="&amp;$A28,Registros!$A$2:$A$47,"&lt;"&amp;$A28+1,Registros!$E$2:$E$47,"Leve")</f>
        <v>2</v>
      </c>
      <c r="F28" s="15" t="n">
        <f aca="false">COUNTIFS(Registros!$A$2:$A$47,"&gt;="&amp;$A28,Registros!$A$2:$A$47,"&lt;"&amp;$A28+1,Registros!$H$2:$H$47,"Pendente")</f>
        <v>0</v>
      </c>
    </row>
    <row r="29" customFormat="false" ht="15" hidden="false" customHeight="false" outlineLevel="0" collapsed="false">
      <c r="A29" s="29" t="n">
        <v>46230</v>
      </c>
      <c r="B29" s="15" t="n">
        <f aca="false">SUM(C29:E29)</f>
        <v>3</v>
      </c>
      <c r="C29" s="15" t="n">
        <f aca="false">COUNTIFS(Registros!$A$2:$A$47,"&gt;="&amp;$A29,Registros!$A$2:$A$47,"&lt;"&amp;$A29+1,Registros!$E$2:$E$47,"Grave")</f>
        <v>0</v>
      </c>
      <c r="D29" s="15" t="n">
        <f aca="false">COUNTIFS(Registros!$A$2:$A$47,"&gt;="&amp;$A29,Registros!$A$2:$A$47,"&lt;"&amp;$A29+1,Registros!$E$2:$E$47,"Moderado")</f>
        <v>2</v>
      </c>
      <c r="E29" s="15" t="n">
        <f aca="false">COUNTIFS(Registros!$A$2:$A$47,"&gt;="&amp;$A29,Registros!$A$2:$A$47,"&lt;"&amp;$A29+1,Registros!$E$2:$E$47,"Leve")</f>
        <v>1</v>
      </c>
      <c r="F29" s="15" t="n">
        <f aca="false">COUNTIFS(Registros!$A$2:$A$47,"&gt;="&amp;$A29,Registros!$A$2:$A$47,"&lt;"&amp;$A29+1,Registros!$H$2:$H$47,"Pendente")</f>
        <v>1</v>
      </c>
    </row>
    <row r="30" customFormat="false" ht="15" hidden="false" customHeight="false" outlineLevel="0" collapsed="false">
      <c r="A30" s="29" t="n">
        <v>46231</v>
      </c>
      <c r="B30" s="15" t="n">
        <f aca="false">SUM(C30:E30)</f>
        <v>0</v>
      </c>
      <c r="C30" s="15" t="n">
        <f aca="false">COUNTIFS(Registros!$A$2:$A$47,"&gt;="&amp;$A30,Registros!$A$2:$A$47,"&lt;"&amp;$A30+1,Registros!$E$2:$E$47,"Grave")</f>
        <v>0</v>
      </c>
      <c r="D30" s="15" t="n">
        <f aca="false">COUNTIFS(Registros!$A$2:$A$47,"&gt;="&amp;$A30,Registros!$A$2:$A$47,"&lt;"&amp;$A30+1,Registros!$E$2:$E$47,"Moderado")</f>
        <v>0</v>
      </c>
      <c r="E30" s="15" t="n">
        <f aca="false">COUNTIFS(Registros!$A$2:$A$47,"&gt;="&amp;$A30,Registros!$A$2:$A$47,"&lt;"&amp;$A30+1,Registros!$E$2:$E$47,"Leve")</f>
        <v>0</v>
      </c>
      <c r="F30" s="15" t="n">
        <f aca="false">COUNTIFS(Registros!$A$2:$A$47,"&gt;="&amp;$A30,Registros!$A$2:$A$47,"&lt;"&amp;$A30+1,Registros!$H$2:$H$47,"Pendente")</f>
        <v>0</v>
      </c>
    </row>
    <row r="31" customFormat="false" ht="15" hidden="false" customHeight="false" outlineLevel="0" collapsed="false">
      <c r="A31" s="29" t="n">
        <v>46232</v>
      </c>
      <c r="B31" s="15" t="n">
        <f aca="false">SUM(C31:E31)</f>
        <v>1</v>
      </c>
      <c r="C31" s="15" t="n">
        <f aca="false">COUNTIFS(Registros!$A$2:$A$47,"&gt;="&amp;$A31,Registros!$A$2:$A$47,"&lt;"&amp;$A31+1,Registros!$E$2:$E$47,"Grave")</f>
        <v>0</v>
      </c>
      <c r="D31" s="15" t="n">
        <f aca="false">COUNTIFS(Registros!$A$2:$A$47,"&gt;="&amp;$A31,Registros!$A$2:$A$47,"&lt;"&amp;$A31+1,Registros!$E$2:$E$47,"Moderado")</f>
        <v>1</v>
      </c>
      <c r="E31" s="15" t="n">
        <f aca="false">COUNTIFS(Registros!$A$2:$A$47,"&gt;="&amp;$A31,Registros!$A$2:$A$47,"&lt;"&amp;$A31+1,Registros!$E$2:$E$47,"Leve")</f>
        <v>0</v>
      </c>
      <c r="F31" s="15" t="n">
        <f aca="false">COUNTIFS(Registros!$A$2:$A$47,"&gt;="&amp;$A31,Registros!$A$2:$A$47,"&lt;"&amp;$A31+1,Registros!$H$2:$H$47,"Pendente")</f>
        <v>1</v>
      </c>
    </row>
    <row r="32" customFormat="false" ht="15" hidden="false" customHeight="false" outlineLevel="0" collapsed="false">
      <c r="A32" s="3" t="s">
        <v>122</v>
      </c>
      <c r="B32" s="25" t="n">
        <f aca="false">SUM(B2:B31)</f>
        <v>46</v>
      </c>
      <c r="C32" s="25" t="n">
        <f aca="false">SUM(C2:C31)</f>
        <v>9</v>
      </c>
      <c r="D32" s="25" t="n">
        <f aca="false">SUM(D2:D31)</f>
        <v>18</v>
      </c>
      <c r="E32" s="25" t="n">
        <f aca="false">SUM(E2:E31)</f>
        <v>19</v>
      </c>
      <c r="F32" s="25" t="n">
        <f aca="false">SUM(F2:F31)</f>
        <v>13</v>
      </c>
    </row>
    <row r="34" customFormat="false" ht="15" hidden="false" customHeight="false" outlineLevel="0" collapsed="false">
      <c r="A34" s="28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8"/>
    <col collapsed="false" customWidth="true" hidden="false" outlineLevel="0" max="9" min="9" style="0" width="14"/>
  </cols>
  <sheetData>
    <row r="1" customFormat="false" ht="27.75" hidden="false" customHeight="true" outlineLevel="0" collapsed="false">
      <c r="A1" s="13" t="s">
        <v>124</v>
      </c>
      <c r="B1" s="13" t="s">
        <v>39</v>
      </c>
      <c r="C1" s="13" t="s">
        <v>117</v>
      </c>
      <c r="D1" s="13" t="s">
        <v>118</v>
      </c>
      <c r="E1" s="13" t="s">
        <v>119</v>
      </c>
      <c r="F1" s="13" t="s">
        <v>120</v>
      </c>
      <c r="G1" s="13" t="s">
        <v>121</v>
      </c>
      <c r="H1" s="13" t="s">
        <v>125</v>
      </c>
      <c r="I1" s="13" t="s">
        <v>126</v>
      </c>
    </row>
    <row r="2" customFormat="false" ht="15" hidden="false" customHeight="false" outlineLevel="0" collapsed="false">
      <c r="A2" s="15" t="s">
        <v>106</v>
      </c>
      <c r="B2" s="16" t="s">
        <v>107</v>
      </c>
      <c r="C2" s="15" t="n">
        <f aca="false">COUNTIF(Registros!$B$2:$B$47,$A2)</f>
        <v>4</v>
      </c>
      <c r="D2" s="15" t="n">
        <f aca="false">COUNTIFS(Registros!$B$2:$B$47,$A2,Registros!$E$2:$E$47,"Grave")</f>
        <v>2</v>
      </c>
      <c r="E2" s="15" t="n">
        <f aca="false">COUNTIFS(Registros!$B$2:$B$47,$A2,Registros!$E$2:$E$47,"Moderado")</f>
        <v>2</v>
      </c>
      <c r="F2" s="15" t="n">
        <f aca="false">COUNTIFS(Registros!$B$2:$B$47,$A2,Registros!$E$2:$E$47,"Leve")</f>
        <v>0</v>
      </c>
      <c r="G2" s="15" t="n">
        <f aca="false">COUNTIFS(Registros!$B$2:$B$47,$A2,Registros!$H$2:$H$47,"Pendente")</f>
        <v>0</v>
      </c>
      <c r="H2" s="14" t="n">
        <f aca="false">IFERROR(INDEX(Registros!$A$2:$A$47,MATCH($A2,Registros!$B$2:$B$47,0)),"")</f>
        <v>46221.3888888889</v>
      </c>
      <c r="I2" s="15" t="str">
        <f aca="false">IFERROR(INDEX(Registros!$E$2:$E$47,MATCH($A2,Registros!$B$2:$B$47,0)),"")</f>
        <v>Grave</v>
      </c>
    </row>
    <row r="3" customFormat="false" ht="15" hidden="false" customHeight="false" outlineLevel="0" collapsed="false">
      <c r="A3" s="15" t="s">
        <v>104</v>
      </c>
      <c r="B3" s="16" t="s">
        <v>105</v>
      </c>
      <c r="C3" s="15" t="n">
        <f aca="false">COUNTIF(Registros!$B$2:$B$47,$A3)</f>
        <v>2</v>
      </c>
      <c r="D3" s="15" t="n">
        <f aca="false">COUNTIFS(Registros!$B$2:$B$47,$A3,Registros!$E$2:$E$47,"Grave")</f>
        <v>1</v>
      </c>
      <c r="E3" s="15" t="n">
        <f aca="false">COUNTIFS(Registros!$B$2:$B$47,$A3,Registros!$E$2:$E$47,"Moderado")</f>
        <v>0</v>
      </c>
      <c r="F3" s="15" t="n">
        <f aca="false">COUNTIFS(Registros!$B$2:$B$47,$A3,Registros!$E$2:$E$47,"Leve")</f>
        <v>1</v>
      </c>
      <c r="G3" s="15" t="n">
        <f aca="false">COUNTIFS(Registros!$B$2:$B$47,$A3,Registros!$H$2:$H$47,"Pendente")</f>
        <v>2</v>
      </c>
      <c r="H3" s="14" t="n">
        <f aca="false">IFERROR(INDEX(Registros!$A$2:$A$47,MATCH($A3,Registros!$B$2:$B$47,0)),"")</f>
        <v>46221.5173611111</v>
      </c>
      <c r="I3" s="15" t="str">
        <f aca="false">IFERROR(INDEX(Registros!$E$2:$E$47,MATCH($A3,Registros!$B$2:$B$47,0)),"")</f>
        <v>Leve</v>
      </c>
    </row>
    <row r="4" customFormat="false" ht="15" hidden="false" customHeight="false" outlineLevel="0" collapsed="false">
      <c r="A4" s="15" t="s">
        <v>50</v>
      </c>
      <c r="B4" s="16" t="s">
        <v>51</v>
      </c>
      <c r="C4" s="15" t="n">
        <f aca="false">COUNTIF(Registros!$B$2:$B$47,$A4)</f>
        <v>4</v>
      </c>
      <c r="D4" s="15" t="n">
        <f aca="false">COUNTIFS(Registros!$B$2:$B$47,$A4,Registros!$E$2:$E$47,"Grave")</f>
        <v>0</v>
      </c>
      <c r="E4" s="15" t="n">
        <f aca="false">COUNTIFS(Registros!$B$2:$B$47,$A4,Registros!$E$2:$E$47,"Moderado")</f>
        <v>3</v>
      </c>
      <c r="F4" s="15" t="n">
        <f aca="false">COUNTIFS(Registros!$B$2:$B$47,$A4,Registros!$E$2:$E$47,"Leve")</f>
        <v>1</v>
      </c>
      <c r="G4" s="15" t="n">
        <f aca="false">COUNTIFS(Registros!$B$2:$B$47,$A4,Registros!$H$2:$H$47,"Pendente")</f>
        <v>4</v>
      </c>
      <c r="H4" s="14" t="n">
        <f aca="false">IFERROR(INDEX(Registros!$A$2:$A$47,MATCH($A4,Registros!$B$2:$B$47,0)),"")</f>
        <v>46232.4895833333</v>
      </c>
      <c r="I4" s="15" t="str">
        <f aca="false">IFERROR(INDEX(Registros!$E$2:$E$47,MATCH($A4,Registros!$B$2:$B$47,0)),"")</f>
        <v>Moderado</v>
      </c>
    </row>
    <row r="5" customFormat="false" ht="15" hidden="false" customHeight="false" outlineLevel="0" collapsed="false">
      <c r="A5" s="15" t="s">
        <v>85</v>
      </c>
      <c r="B5" s="16" t="s">
        <v>86</v>
      </c>
      <c r="C5" s="15" t="n">
        <f aca="false">COUNTIF(Registros!$B$2:$B$47,$A5)</f>
        <v>4</v>
      </c>
      <c r="D5" s="15" t="n">
        <f aca="false">COUNTIFS(Registros!$B$2:$B$47,$A5,Registros!$E$2:$E$47,"Grave")</f>
        <v>1</v>
      </c>
      <c r="E5" s="15" t="n">
        <f aca="false">COUNTIFS(Registros!$B$2:$B$47,$A5,Registros!$E$2:$E$47,"Moderado")</f>
        <v>2</v>
      </c>
      <c r="F5" s="15" t="n">
        <f aca="false">COUNTIFS(Registros!$B$2:$B$47,$A5,Registros!$E$2:$E$47,"Leve")</f>
        <v>1</v>
      </c>
      <c r="G5" s="15" t="n">
        <f aca="false">COUNTIFS(Registros!$B$2:$B$47,$A5,Registros!$H$2:$H$47,"Pendente")</f>
        <v>1</v>
      </c>
      <c r="H5" s="14" t="n">
        <f aca="false">IFERROR(INDEX(Registros!$A$2:$A$47,MATCH($A5,Registros!$B$2:$B$47,0)),"")</f>
        <v>46227.5486111111</v>
      </c>
      <c r="I5" s="15" t="str">
        <f aca="false">IFERROR(INDEX(Registros!$E$2:$E$47,MATCH($A5,Registros!$B$2:$B$47,0)),"")</f>
        <v>Moderado</v>
      </c>
    </row>
    <row r="6" customFormat="false" ht="15" hidden="false" customHeight="false" outlineLevel="0" collapsed="false">
      <c r="A6" s="15" t="s">
        <v>95</v>
      </c>
      <c r="B6" s="16" t="s">
        <v>96</v>
      </c>
      <c r="C6" s="15" t="n">
        <f aca="false">COUNTIF(Registros!$B$2:$B$47,$A6)</f>
        <v>6</v>
      </c>
      <c r="D6" s="15" t="n">
        <f aca="false">COUNTIFS(Registros!$B$2:$B$47,$A6,Registros!$E$2:$E$47,"Grave")</f>
        <v>2</v>
      </c>
      <c r="E6" s="15" t="n">
        <f aca="false">COUNTIFS(Registros!$B$2:$B$47,$A6,Registros!$E$2:$E$47,"Moderado")</f>
        <v>1</v>
      </c>
      <c r="F6" s="15" t="n">
        <f aca="false">COUNTIFS(Registros!$B$2:$B$47,$A6,Registros!$E$2:$E$47,"Leve")</f>
        <v>3</v>
      </c>
      <c r="G6" s="15" t="n">
        <f aca="false">COUNTIFS(Registros!$B$2:$B$47,$A6,Registros!$H$2:$H$47,"Pendente")</f>
        <v>3</v>
      </c>
      <c r="H6" s="14" t="n">
        <f aca="false">IFERROR(INDEX(Registros!$A$2:$A$47,MATCH($A6,Registros!$B$2:$B$47,0)),"")</f>
        <v>46224.7673611111</v>
      </c>
      <c r="I6" s="15" t="str">
        <f aca="false">IFERROR(INDEX(Registros!$E$2:$E$47,MATCH($A6,Registros!$B$2:$B$47,0)),"")</f>
        <v>Grave</v>
      </c>
    </row>
    <row r="7" customFormat="false" ht="15" hidden="false" customHeight="false" outlineLevel="0" collapsed="false">
      <c r="A7" s="15" t="s">
        <v>60</v>
      </c>
      <c r="B7" s="16" t="s">
        <v>61</v>
      </c>
      <c r="C7" s="15" t="n">
        <f aca="false">COUNTIF(Registros!$B$2:$B$47,$A7)</f>
        <v>4</v>
      </c>
      <c r="D7" s="15" t="n">
        <f aca="false">COUNTIFS(Registros!$B$2:$B$47,$A7,Registros!$E$2:$E$47,"Grave")</f>
        <v>0</v>
      </c>
      <c r="E7" s="15" t="n">
        <f aca="false">COUNTIFS(Registros!$B$2:$B$47,$A7,Registros!$E$2:$E$47,"Moderado")</f>
        <v>3</v>
      </c>
      <c r="F7" s="15" t="n">
        <f aca="false">COUNTIFS(Registros!$B$2:$B$47,$A7,Registros!$E$2:$E$47,"Leve")</f>
        <v>1</v>
      </c>
      <c r="G7" s="15" t="n">
        <f aca="false">COUNTIFS(Registros!$B$2:$B$47,$A7,Registros!$H$2:$H$47,"Pendente")</f>
        <v>0</v>
      </c>
      <c r="H7" s="14" t="n">
        <f aca="false">IFERROR(INDEX(Registros!$A$2:$A$47,MATCH($A7,Registros!$B$2:$B$47,0)),"")</f>
        <v>46230.5416666667</v>
      </c>
      <c r="I7" s="15" t="str">
        <f aca="false">IFERROR(INDEX(Registros!$E$2:$E$47,MATCH($A7,Registros!$B$2:$B$47,0)),"")</f>
        <v>Leve</v>
      </c>
    </row>
    <row r="8" customFormat="false" ht="15" hidden="false" customHeight="false" outlineLevel="0" collapsed="false">
      <c r="A8" s="15" t="s">
        <v>80</v>
      </c>
      <c r="B8" s="16" t="s">
        <v>81</v>
      </c>
      <c r="C8" s="15" t="n">
        <f aca="false">COUNTIF(Registros!$B$2:$B$47,$A8)</f>
        <v>4</v>
      </c>
      <c r="D8" s="15" t="n">
        <f aca="false">COUNTIFS(Registros!$B$2:$B$47,$A8,Registros!$E$2:$E$47,"Grave")</f>
        <v>0</v>
      </c>
      <c r="E8" s="15" t="n">
        <f aca="false">COUNTIFS(Registros!$B$2:$B$47,$A8,Registros!$E$2:$E$47,"Moderado")</f>
        <v>1</v>
      </c>
      <c r="F8" s="15" t="n">
        <f aca="false">COUNTIFS(Registros!$B$2:$B$47,$A8,Registros!$E$2:$E$47,"Leve")</f>
        <v>3</v>
      </c>
      <c r="G8" s="15" t="n">
        <f aca="false">COUNTIFS(Registros!$B$2:$B$47,$A8,Registros!$H$2:$H$47,"Pendente")</f>
        <v>0</v>
      </c>
      <c r="H8" s="14" t="n">
        <f aca="false">IFERROR(INDEX(Registros!$A$2:$A$47,MATCH($A8,Registros!$B$2:$B$47,0)),"")</f>
        <v>46227.9340277778</v>
      </c>
      <c r="I8" s="15" t="str">
        <f aca="false">IFERROR(INDEX(Registros!$E$2:$E$47,MATCH($A8,Registros!$B$2:$B$47,0)),"")</f>
        <v>Leve</v>
      </c>
    </row>
    <row r="9" customFormat="false" ht="15" hidden="false" customHeight="false" outlineLevel="0" collapsed="false">
      <c r="A9" s="15" t="s">
        <v>75</v>
      </c>
      <c r="B9" s="16" t="s">
        <v>76</v>
      </c>
      <c r="C9" s="15" t="n">
        <f aca="false">COUNTIF(Registros!$B$2:$B$47,$A9)</f>
        <v>3</v>
      </c>
      <c r="D9" s="15" t="n">
        <f aca="false">COUNTIFS(Registros!$B$2:$B$47,$A9,Registros!$E$2:$E$47,"Grave")</f>
        <v>0</v>
      </c>
      <c r="E9" s="15" t="n">
        <f aca="false">COUNTIFS(Registros!$B$2:$B$47,$A9,Registros!$E$2:$E$47,"Moderado")</f>
        <v>0</v>
      </c>
      <c r="F9" s="15" t="n">
        <f aca="false">COUNTIFS(Registros!$B$2:$B$47,$A9,Registros!$E$2:$E$47,"Leve")</f>
        <v>3</v>
      </c>
      <c r="G9" s="15" t="n">
        <f aca="false">COUNTIFS(Registros!$B$2:$B$47,$A9,Registros!$H$2:$H$47,"Pendente")</f>
        <v>1</v>
      </c>
      <c r="H9" s="14" t="n">
        <f aca="false">IFERROR(INDEX(Registros!$A$2:$A$47,MATCH($A9,Registros!$B$2:$B$47,0)),"")</f>
        <v>46229.8611111111</v>
      </c>
      <c r="I9" s="15" t="str">
        <f aca="false">IFERROR(INDEX(Registros!$E$2:$E$47,MATCH($A9,Registros!$B$2:$B$47,0)),"")</f>
        <v>Leve</v>
      </c>
    </row>
    <row r="10" customFormat="false" ht="15" hidden="false" customHeight="false" outlineLevel="0" collapsed="false">
      <c r="A10" s="15" t="s">
        <v>68</v>
      </c>
      <c r="B10" s="16" t="s">
        <v>69</v>
      </c>
      <c r="C10" s="15" t="n">
        <f aca="false">COUNTIF(Registros!$B$2:$B$47,$A10)</f>
        <v>9</v>
      </c>
      <c r="D10" s="15" t="n">
        <f aca="false">COUNTIFS(Registros!$B$2:$B$47,$A10,Registros!$E$2:$E$47,"Grave")</f>
        <v>1</v>
      </c>
      <c r="E10" s="15" t="n">
        <f aca="false">COUNTIFS(Registros!$B$2:$B$47,$A10,Registros!$E$2:$E$47,"Moderado")</f>
        <v>5</v>
      </c>
      <c r="F10" s="15" t="n">
        <f aca="false">COUNTIFS(Registros!$B$2:$B$47,$A10,Registros!$E$2:$E$47,"Leve")</f>
        <v>3</v>
      </c>
      <c r="G10" s="15" t="n">
        <f aca="false">COUNTIFS(Registros!$B$2:$B$47,$A10,Registros!$H$2:$H$47,"Pendente")</f>
        <v>2</v>
      </c>
      <c r="H10" s="14" t="n">
        <f aca="false">IFERROR(INDEX(Registros!$A$2:$A$47,MATCH($A10,Registros!$B$2:$B$47,0)),"")</f>
        <v>46230.3819444445</v>
      </c>
      <c r="I10" s="15" t="str">
        <f aca="false">IFERROR(INDEX(Registros!$E$2:$E$47,MATCH($A10,Registros!$B$2:$B$47,0)),"")</f>
        <v>Moderado</v>
      </c>
    </row>
    <row r="11" customFormat="false" ht="15" hidden="false" customHeight="false" outlineLevel="0" collapsed="false">
      <c r="A11" s="15" t="s">
        <v>89</v>
      </c>
      <c r="B11" s="16" t="s">
        <v>90</v>
      </c>
      <c r="C11" s="15" t="n">
        <f aca="false">COUNTIF(Registros!$B$2:$B$47,$A11)</f>
        <v>6</v>
      </c>
      <c r="D11" s="15" t="n">
        <f aca="false">COUNTIFS(Registros!$B$2:$B$47,$A11,Registros!$E$2:$E$47,"Grave")</f>
        <v>2</v>
      </c>
      <c r="E11" s="15" t="n">
        <f aca="false">COUNTIFS(Registros!$B$2:$B$47,$A11,Registros!$E$2:$E$47,"Moderado")</f>
        <v>1</v>
      </c>
      <c r="F11" s="15" t="n">
        <f aca="false">COUNTIFS(Registros!$B$2:$B$47,$A11,Registros!$E$2:$E$47,"Leve")</f>
        <v>3</v>
      </c>
      <c r="G11" s="15" t="n">
        <f aca="false">COUNTIFS(Registros!$B$2:$B$47,$A11,Registros!$H$2:$H$47,"Pendente")</f>
        <v>0</v>
      </c>
      <c r="H11" s="14" t="n">
        <f aca="false">IFERROR(INDEX(Registros!$A$2:$A$47,MATCH($A11,Registros!$B$2:$B$47,0)),"")</f>
        <v>46225.3333333333</v>
      </c>
      <c r="I11" s="15" t="str">
        <f aca="false">IFERROR(INDEX(Registros!$E$2:$E$47,MATCH($A11,Registros!$B$2:$B$47,0)),"")</f>
        <v>Grave</v>
      </c>
    </row>
    <row r="13" customFormat="false" ht="15" hidden="false" customHeight="false" outlineLevel="0" collapsed="false">
      <c r="A13" s="28" t="s">
        <v>127</v>
      </c>
    </row>
  </sheetData>
  <autoFilter ref="A1:I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2026-07-29T16:29:30Z</dcterms:created>
  <dc:creator>openpyxl</dc:creator>
  <dc:description/>
  <dc:language>en-US</dc:language>
  <cp:lastModifiedBy/>
  <dcterms:modified xsi:type="dcterms:W3CDTF">2026-07-29T16:29:30Z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